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omas\Desktop\homework\19.02.28.financial reports\"/>
    </mc:Choice>
  </mc:AlternateContent>
  <bookViews>
    <workbookView xWindow="0" yWindow="0" windowWidth="15348" windowHeight="5340" firstSheet="1" activeTab="1"/>
  </bookViews>
  <sheets>
    <sheet name="condensed lead" sheetId="3" state="hidden" r:id="rId1"/>
    <sheet name="condensed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condensed!$A$1:$O$206</definedName>
    <definedName name="_xlnm.Print_Titles" localSheetId="1">condensed!$A:$H,condensed!$1:$1</definedName>
    <definedName name="_xlnm.Print_Titles" localSheetId="0">'condensed lead'!$A:$H,'condensed lead'!$1:$2</definedName>
    <definedName name="QB_COLUMN_59200" localSheetId="1" hidden="1">condensed!$I$1</definedName>
    <definedName name="QB_COLUMN_59200" localSheetId="0" hidden="1">'condensed lead'!$I$2</definedName>
    <definedName name="QB_COLUMN_63620" localSheetId="1" hidden="1">condensed!$M$1</definedName>
    <definedName name="QB_COLUMN_63620" localSheetId="0" hidden="1">'condensed lead'!$M$2</definedName>
    <definedName name="QB_COLUMN_64430" localSheetId="1" hidden="1">condensed!$O$1</definedName>
    <definedName name="QB_COLUMN_64430" localSheetId="0" hidden="1">'condensed lead'!$O$2</definedName>
    <definedName name="QB_COLUMN_76210" localSheetId="1" hidden="1">condensed!$K$1</definedName>
    <definedName name="QB_COLUMN_76210" localSheetId="0" hidden="1">'condensed lead'!$K$2</definedName>
    <definedName name="QB_DATA_0" localSheetId="1" hidden="1">condensed!$5:$5,condensed!$6:$6,condensed!$10:$10,condensed!#REF!,condensed!#REF!,condensed!#REF!,condensed!#REF!,condensed!#REF!,condensed!#REF!,condensed!#REF!,condensed!#REF!,condensed!#REF!,condensed!#REF!,condensed!$15:$15,condensed!$16:$16,condensed!#REF!</definedName>
    <definedName name="QB_DATA_0" localSheetId="0" hidden="1">'condensed lead'!$6:$6,'condensed lead'!$7:$7,'condensed lead'!$8:$8,'condensed lead'!#REF!,'condensed lead'!#REF!,'condensed lead'!#REF!,'condensed lead'!#REF!,'condensed lead'!#REF!,'condensed lead'!#REF!,'condensed lead'!#REF!,'condensed lead'!#REF!,'condensed lead'!#REF!,'condensed lead'!#REF!,'condensed lead'!$23:$23,'condensed lead'!$24:$24,'condensed lead'!#REF!</definedName>
    <definedName name="QB_DATA_1" localSheetId="1" hidden="1">condensed!#REF!,condensed!$17:$17,condensed!$18:$18,condensed!#REF!,condensed!$21:$21,condensed!$22:$22,condensed!$23:$23,condensed!$24:$24,condensed!$25:$25,condensed!$26:$26,condensed!#REF!,condensed!#REF!,condensed!$28:$28,condensed!$30:$30,condensed!$31:$31,condensed!$32:$32</definedName>
    <definedName name="QB_DATA_1" localSheetId="0" hidden="1">'condensed lead'!#REF!,'condensed lead'!$26:$26,'condensed lead'!$32:$32,'condensed lead'!#REF!,'condensed lead'!$35:$35,'condensed lead'!$36:$36,'condensed lead'!$37:$37,'condensed lead'!$38:$38,'condensed lead'!$39:$39,'condensed lead'!$40:$40,'condensed lead'!#REF!,'condensed lead'!#REF!,'condensed lead'!$42:$42,'condensed lead'!$44:$44,'condensed lead'!$45:$45,'condensed lead'!$46:$46</definedName>
    <definedName name="QB_DATA_2" localSheetId="1" hidden="1">condensed!$33:$33,condensed!$34:$34,condensed!$37:$37,condensed!$38:$38,condensed!$39:$39,condensed!$40:$40,condensed!$43:$43,condensed!$44:$44,condensed!$45:$45,condensed!$46:$46,condensed!$47:$47,condensed!$48:$48,condensed!$49:$49,condensed!$53:$53,condensed!$57:$57,condensed!$58:$58</definedName>
    <definedName name="QB_DATA_2" localSheetId="0" hidden="1">'condensed lead'!$47:$47,'condensed lead'!#REF!,'condensed lead'!#REF!,'condensed lead'!#REF!,'condensed lead'!$50:$50,'condensed lead'!#REF!,'condensed lead'!$54:$54,'condensed lead'!$55:$55,'condensed lead'!$56:$56,'condensed lead'!#REF!,'condensed lead'!#REF!,'condensed lead'!$57:$57,'condensed lead'!#REF!,'condensed lead'!#REF!,'condensed lead'!$62:$62,'condensed lead'!$63:$63</definedName>
    <definedName name="QB_DATA_3" localSheetId="1" hidden="1">condensed!$60:$60,condensed!$61:$61,condensed!$62:$62,condensed!$63:$63,condensed!$64:$64,condensed!$65:$65,condensed!$66:$66,condensed!$69:$69,condensed!$70:$70,condensed!$71:$71,condensed!#REF!,condensed!#REF!,condensed!$74:$74,condensed!$75:$75,condensed!$76:$76,condensed!$77:$77</definedName>
    <definedName name="QB_DATA_3" localSheetId="0" hidden="1">'condensed lead'!$65:$65,'condensed lead'!$66:$66,'condensed lead'!$67:$67,'condensed lead'!#REF!,'condensed lead'!$68:$68,'condensed lead'!#REF!,'condensed lead'!#REF!,'condensed lead'!$72:$72,'condensed lead'!$73:$73,'condensed lead'!$74:$74,'condensed lead'!#REF!,'condensed lead'!#REF!,'condensed lead'!$77:$77,'condensed lead'!$78:$78,'condensed lead'!$79:$79,'condensed lead'!$80:$80</definedName>
    <definedName name="QB_DATA_4" localSheetId="1" hidden="1">condensed!$78:$78,condensed!$80:$80,condensed!$81:$81,condensed!$83:$83,condensed!$85:$85,condensed!$86:$86,condensed!$87:$87,condensed!$88:$88,condensed!$89:$89,condensed!$90:$90,condensed!$92:$92,condensed!$93:$93,condensed!$94:$94,condensed!$97:$97,condensed!$98:$98,condensed!$99:$99</definedName>
    <definedName name="QB_DATA_4" localSheetId="0" hidden="1">'condensed lead'!#REF!,'condensed lead'!#REF!,'condensed lead'!#REF!,'condensed lead'!$83:$83,'condensed lead'!$85:$85,'condensed lead'!#REF!,'condensed lead'!#REF!,'condensed lead'!$87:$87,'condensed lead'!$88:$88,'condensed lead'!$89:$89,'condensed lead'!$91:$91,'condensed lead'!$92:$92,'condensed lead'!#REF!,'condensed lead'!$95:$95,'condensed lead'!$96:$96,'condensed lead'!$97:$97</definedName>
    <definedName name="QB_DATA_5" localSheetId="1" hidden="1">condensed!$100:$100,condensed!$101:$101,condensed!$102:$102,condensed!$103:$103,condensed!$106:$106,condensed!$107:$107,condensed!$108:$108,condensed!$109:$109,condensed!$110:$110,condensed!$112:$112,condensed!$113:$113,condensed!$114:$114,condensed!$115:$115,condensed!$116:$116,condensed!#REF!,condensed!$117:$117</definedName>
    <definedName name="QB_DATA_5" localSheetId="0" hidden="1">'condensed lead'!$98:$98,'condensed lead'!$99:$99,'condensed lead'!$102:$102,'condensed lead'!#REF!,'condensed lead'!#REF!,'condensed lead'!#REF!,'condensed lead'!#REF!,'condensed lead'!#REF!,'condensed lead'!#REF!,'condensed lead'!$105:$105,'condensed lead'!$106:$106,'condensed lead'!$107:$107,'condensed lead'!$108:$108,'condensed lead'!$109:$109,'condensed lead'!$110:$110,'condensed lead'!#REF!</definedName>
    <definedName name="QB_DATA_6" localSheetId="1" hidden="1">condensed!#REF!,condensed!$119:$119,condensed!$121:$121,condensed!$122:$122,condensed!$123:$123,condensed!$128:$128,condensed!$129:$129,condensed!$130:$130,condensed!$131:$131,condensed!$132:$132,condensed!$133:$133,condensed!$134:$134,condensed!$135:$135,condensed!$139:$139,condensed!$140:$140,condensed!$141:$141</definedName>
    <definedName name="QB_DATA_6" localSheetId="0" hidden="1">'condensed lead'!#REF!,'condensed lead'!$112:$112,'condensed lead'!$114:$114,'condensed lead'!$115:$115,'condensed lead'!#REF!,'condensed lead'!$126:$126,'condensed lead'!$127:$127,'condensed lead'!$128:$128,'condensed lead'!$129:$129,'condensed lead'!$130:$130,'condensed lead'!$131:$131,'condensed lead'!#REF!,'condensed lead'!#REF!,'condensed lead'!$135:$135,'condensed lead'!$136:$136,'condensed lead'!$137:$137</definedName>
    <definedName name="QB_DATA_7" localSheetId="1" hidden="1">condensed!$142:$142,condensed!$144:$144,condensed!$145:$145,condensed!$146:$146,condensed!$149:$149,condensed!$150:$150,condensed!$151:$151,condensed!$152:$152,condensed!$153:$153,condensed!$155:$155,condensed!$157:$157,condensed!$158:$158,condensed!$159:$159,condensed!$161:$161,condensed!$164:$164,condensed!$165:$165</definedName>
    <definedName name="QB_DATA_7" localSheetId="0" hidden="1">'condensed lead'!$138:$138,'condensed lead'!$139:$139,'condensed lead'!$140:$140,'condensed lead'!#REF!,'condensed lead'!$143:$143,'condensed lead'!$144:$144,'condensed lead'!$145:$145,'condensed lead'!$146:$146,'condensed lead'!#REF!,'condensed lead'!$148:$148,'condensed lead'!$150:$150,'condensed lead'!$151:$151,'condensed lead'!#REF!,'condensed lead'!#REF!,'condensed lead'!$155:$155,'condensed lead'!$156:$156</definedName>
    <definedName name="QB_DATA_8" localSheetId="1" hidden="1">condensed!$167:$167,condensed!$168:$168,condensed!$169:$169,condensed!$171:$171,condensed!$174:$174,condensed!$175:$175,condensed!$176:$176,condensed!$177:$177,condensed!$179:$179,condensed!$181:$181,condensed!$182:$182,condensed!$183:$183,condensed!$184:$184,condensed!$185:$185,condensed!$186:$186,condensed!$187:$187</definedName>
    <definedName name="QB_DATA_8" localSheetId="0" hidden="1">'condensed lead'!$158:$158,'condensed lead'!$159:$159,'condensed lead'!#REF!,'condensed lead'!#REF!,'condensed lead'!#REF!,'condensed lead'!$163:$163,'condensed lead'!$164:$164,'condensed lead'!#REF!,'condensed lead'!$166:$166,'condensed lead'!#REF!,'condensed lead'!$168:$168,'condensed lead'!$169:$169,'condensed lead'!#REF!,'condensed lead'!$170:$170,'condensed lead'!#REF!,'condensed lead'!#REF!</definedName>
    <definedName name="QB_DATA_9" localSheetId="1" hidden="1">condensed!$188:$188,condensed!$190:$190,condensed!$196:$196,condensed!$197:$197,condensed!$198:$198,condensed!$199:$199,condensed!$200:$200,condensed!$201:$201,condensed!$203:$203,condensed!#REF!</definedName>
    <definedName name="QB_DATA_9" localSheetId="0" hidden="1">'condensed lead'!$171:$171,'condensed lead'!#REF!,'condensed lead'!$177:$177,'condensed lead'!$178:$178,'condensed lead'!$179:$179,'condensed lead'!$180:$180,'condensed lead'!$181:$181,'condensed lead'!#REF!,'condensed lead'!#REF!,'condensed lead'!#REF!</definedName>
    <definedName name="QB_FORMULA_0" localSheetId="1" hidden="1">condensed!$M$5,condensed!$O$5,condensed!$M$6,condensed!$O$6,condensed!$M$10,condensed!$O$10,condensed!$I$11,condensed!$K$11,condensed!$M$11,condensed!$O$11,condensed!#REF!,condensed!#REF!,condensed!#REF!,condensed!$M$15,condensed!$O$15,condensed!$M$16</definedName>
    <definedName name="QB_FORMULA_0" localSheetId="0" hidden="1">'condensed lead'!$M$6,'condensed lead'!$O$6,'condensed lead'!$M$7,'condensed lead'!$O$7,'condensed lead'!$M$8,'condensed lead'!$O$8,'condensed lead'!$I$12,'condensed lead'!$K$12,'condensed lead'!$M$12,'condensed lead'!$O$12,'condensed lead'!#REF!,'condensed lead'!#REF!,'condensed lead'!#REF!,'condensed lead'!$M$23,'condensed lead'!$O$23,'condensed lead'!$M$24</definedName>
    <definedName name="QB_FORMULA_1" localSheetId="1" hidden="1">condensed!$O$16,condensed!$M$17,condensed!$O$17,condensed!$I$19,condensed!$K$19,condensed!$M$19,condensed!$O$19,condensed!$M$21,condensed!$O$21,condensed!$M$22,condensed!$O$22,condensed!$M$23,condensed!$O$23,condensed!$M$24,condensed!$O$24,condensed!$M$25</definedName>
    <definedName name="QB_FORMULA_1" localSheetId="0" hidden="1">'condensed lead'!$O$24,'condensed lead'!$M$26,'condensed lead'!$O$26,'condensed lead'!$I$33,'condensed lead'!$K$33,'condensed lead'!$M$33,'condensed lead'!$O$33,'condensed lead'!$M$35,'condensed lead'!$O$35,'condensed lead'!$M$36,'condensed lead'!$O$36,'condensed lead'!$M$37,'condensed lead'!$O$37,'condensed lead'!$M$38,'condensed lead'!$O$38,'condensed lead'!$M$39</definedName>
    <definedName name="QB_FORMULA_10" localSheetId="1" hidden="1">condensed!$M$106,condensed!$O$106,condensed!$M$107,condensed!$O$107,condensed!$M$108,condensed!$O$108,condensed!$M$109,condensed!$O$109,condensed!#REF!,condensed!#REF!,condensed!#REF!,condensed!#REF!,condensed!$M$112,condensed!$O$112,condensed!$M$113,condensed!$O$113</definedName>
    <definedName name="QB_FORMULA_10" localSheetId="0" hidden="1">'condensed lead'!#REF!,'condensed lead'!#REF!,'condensed lead'!#REF!,'condensed lead'!#REF!,'condensed lead'!#REF!,'condensed lead'!#REF!,'condensed lead'!#REF!,'condensed lead'!#REF!,'condensed lead'!#REF!,'condensed lead'!#REF!,'condensed lead'!#REF!,'condensed lead'!#REF!,'condensed lead'!$M$106,'condensed lead'!$O$106,'condensed lead'!$M$107,'condensed lead'!$O$107</definedName>
    <definedName name="QB_FORMULA_11" localSheetId="1" hidden="1">condensed!$M$114,condensed!$O$114,condensed!$M$115,condensed!$O$115,condensed!$M$116,condensed!$O$116,condensed!#REF!,condensed!#REF!,condensed!$M$117,condensed!$O$117,condensed!$I$118,condensed!$K$118,condensed!$M$118,condensed!$O$118,condensed!$M$119,condensed!$O$119</definedName>
    <definedName name="QB_FORMULA_11" localSheetId="0" hidden="1">'condensed lead'!$M$108,'condensed lead'!$O$108,'condensed lead'!$M$109,'condensed lead'!$O$109,'condensed lead'!$M$110,'condensed lead'!$O$110,'condensed lead'!#REF!,'condensed lead'!#REF!,'condensed lead'!$M$111,'condensed lead'!$O$111,'condensed lead'!$I$112,'condensed lead'!$K$112,'condensed lead'!$M$112,'condensed lead'!$O$112,'condensed lead'!$M$113,'condensed lead'!$O$113</definedName>
    <definedName name="QB_FORMULA_12" localSheetId="1" hidden="1">condensed!$M$121,condensed!$O$121,condensed!$M$122,condensed!$O$122,condensed!$I$124,condensed!$K$124,condensed!$M$124,condensed!$O$124,condensed!$M$128,condensed!$O$128,condensed!$M$129,condensed!$O$129,condensed!$M$130,condensed!$O$130,condensed!$M$131,condensed!$O$131</definedName>
    <definedName name="QB_FORMULA_12" localSheetId="0" hidden="1">'condensed lead'!$M$115,'condensed lead'!$O$115,'condensed lead'!$M$116,'condensed lead'!$O$116,'condensed lead'!$I$117,'condensed lead'!$K$117,'condensed lead'!$M$117,'condensed lead'!$O$117,'condensed lead'!$M$127,'condensed lead'!$O$127,'condensed lead'!$M$128,'condensed lead'!$O$128,'condensed lead'!$M$129,'condensed lead'!$O$129,'condensed lead'!$M$130,'condensed lead'!$O$130</definedName>
    <definedName name="QB_FORMULA_13" localSheetId="1" hidden="1">condensed!$M$132,condensed!$O$132,condensed!$M$134,condensed!$O$134,condensed!$I$136,condensed!$K$136,condensed!$M$136,condensed!$O$136,condensed!$M$139,condensed!$O$139,condensed!$M$140,condensed!$O$140,condensed!$M$141,condensed!$O$141,condensed!$I$143,condensed!$K$143</definedName>
    <definedName name="QB_FORMULA_13" localSheetId="0" hidden="1">'condensed lead'!$M$131,'condensed lead'!$O$131,'condensed lead'!$M$132,'condensed lead'!$O$132,'condensed lead'!$I$133,'condensed lead'!$K$133,'condensed lead'!$M$133,'condensed lead'!$O$133,'condensed lead'!$M$136,'condensed lead'!$O$136,'condensed lead'!$M$137,'condensed lead'!$O$137,'condensed lead'!$M$138,'condensed lead'!$O$138,'condensed lead'!$I$139,'condensed lead'!$K$139</definedName>
    <definedName name="QB_FORMULA_14" localSheetId="1" hidden="1">condensed!$M$143,condensed!$O$143,condensed!$M$145,condensed!$O$145,condensed!$I$147,condensed!$K$147,condensed!$M$147,condensed!$O$147,condensed!$M$149,condensed!$O$149,condensed!$M$150,condensed!$O$150,condensed!$M$151,condensed!$O$151,condensed!$I$154,condensed!$K$154</definedName>
    <definedName name="QB_FORMULA_14" localSheetId="0" hidden="1">'condensed lead'!$M$139,'condensed lead'!$O$139,'condensed lead'!$M$141,'condensed lead'!$O$141,'condensed lead'!$I$142,'condensed lead'!$K$142,'condensed lead'!$M$142,'condensed lead'!$O$142,'condensed lead'!$M$144,'condensed lead'!$O$144,'condensed lead'!$M$145,'condensed lead'!$O$145,'condensed lead'!$M$146,'condensed lead'!$O$146,'condensed lead'!$I$148,'condensed lead'!$K$148</definedName>
    <definedName name="QB_FORMULA_15" localSheetId="1" hidden="1">condensed!$M$154,condensed!$O$154,condensed!$M$155,condensed!$O$155,condensed!$M$157,condensed!$O$157,condensed!$M$158,condensed!$O$158,condensed!$I$160,condensed!$K$160,condensed!$M$160,condensed!$O$160,condensed!$I$162,condensed!$K$162,condensed!$M$162,condensed!$O$162</definedName>
    <definedName name="QB_FORMULA_15" localSheetId="0" hidden="1">'condensed lead'!$M$148,'condensed lead'!$O$148,'condensed lead'!$M$149,'condensed lead'!$O$149,'condensed lead'!$M$151,'condensed lead'!$O$151,'condensed lead'!$M$152,'condensed lead'!$O$152,'condensed lead'!$I$153,'condensed lead'!$K$153,'condensed lead'!$M$153,'condensed lead'!$O$153,'condensed lead'!$I$154,'condensed lead'!$K$154,'condensed lead'!$M$154,'condensed lead'!$O$154</definedName>
    <definedName name="QB_FORMULA_16" localSheetId="1" hidden="1">condensed!$M$164,condensed!$O$164,condensed!$M$165,condensed!$O$165,condensed!$M$167,condensed!$O$167,condensed!$M$168,condensed!$O$168,condensed!$I$170,condensed!$K$170,condensed!$M$170,condensed!$O$170,condensed!$I$172,condensed!$K$172,condensed!$M$172,condensed!$O$172</definedName>
    <definedName name="QB_FORMULA_16" localSheetId="0" hidden="1">'condensed lead'!$M$156,'condensed lead'!$O$156,'condensed lead'!$M$157,'condensed lead'!$O$157,'condensed lead'!$M$159,'condensed lead'!$O$159,'condensed lead'!$M$160,'condensed lead'!$O$160,'condensed lead'!$I$161,'condensed lead'!$K$161,'condensed lead'!$M$161,'condensed lead'!$O$161,'condensed lead'!$I$162,'condensed lead'!$K$162,'condensed lead'!$M$162,'condensed lead'!$O$162</definedName>
    <definedName name="QB_FORMULA_17" localSheetId="1" hidden="1">condensed!$M$175,condensed!$O$175,condensed!$M$176,condensed!$O$176,condensed!$I$178,condensed!$K$178,condensed!$M$178,condensed!$O$178,condensed!$M$179,condensed!$O$179,condensed!$M$182,condensed!$O$182,condensed!$M$185,condensed!$O$185,condensed!$M$187,condensed!$O$187</definedName>
    <definedName name="QB_FORMULA_17" localSheetId="0" hidden="1">'condensed lead'!$M$164,'condensed lead'!$O$164,'condensed lead'!$M$165,'condensed lead'!$O$165,'condensed lead'!$I$166,'condensed lead'!$K$166,'condensed lead'!$M$166,'condensed lead'!$O$166,'condensed lead'!$M$167,'condensed lead'!$O$167,'condensed lead'!$M$169,'condensed lead'!$O$169,'condensed lead'!#REF!,'condensed lead'!#REF!,'condensed lead'!$M$171,'condensed lead'!$O$171</definedName>
    <definedName name="QB_FORMULA_18" localSheetId="1" hidden="1">condensed!$I$189,condensed!$K$189,condensed!$M$189,condensed!$O$189,condensed!$I$191,condensed!$K$191,condensed!$M$191,condensed!$O$191,condensed!$I$192,condensed!$K$192,condensed!$M$192,condensed!$O$192,condensed!$M$199,condensed!$O$199,condensed!$M$200,condensed!$O$200</definedName>
    <definedName name="QB_FORMULA_18" localSheetId="0" hidden="1">'condensed lead'!$I$173,'condensed lead'!$K$173,'condensed lead'!$M$173,'condensed lead'!$O$173,'condensed lead'!$I$174,'condensed lead'!$K$174,'condensed lead'!$M$174,'condensed lead'!$O$174,'condensed lead'!#REF!,'condensed lead'!#REF!,'condensed lead'!#REF!,'condensed lead'!#REF!,'condensed lead'!$M$181,'condensed lead'!$O$181,'condensed lead'!$M$182,'condensed lead'!$O$182</definedName>
    <definedName name="QB_FORMULA_19" localSheetId="1" hidden="1">condensed!$I$202,condensed!$K$202,condensed!$M$202,condensed!$O$202,condensed!$I$204,condensed!$K$204,condensed!$M$204,condensed!$O$204,condensed!#REF!,condensed!#REF!,condensed!$I$205,condensed!$K$205,condensed!$M$205,condensed!$O$205,condensed!$I$206,condensed!$K$206</definedName>
    <definedName name="QB_FORMULA_19" localSheetId="0" hidden="1">'condensed lead'!$I$183,'condensed lead'!$K$183,'condensed lead'!$M$183,'condensed lead'!$O$183,'condensed lead'!$I$184,'condensed lead'!$K$184,'condensed lead'!$M$184,'condensed lead'!$O$184,'condensed lead'!#REF!,'condensed lead'!#REF!,'condensed lead'!$I$185,'condensed lead'!$K$185,'condensed lead'!$M$185,'condensed lead'!$O$185,'condensed lead'!$I$186,'condensed lead'!$K$186</definedName>
    <definedName name="QB_FORMULA_2" localSheetId="1" hidden="1">condensed!$O$25,condensed!$I$27,condensed!$K$27,condensed!$M$27,condensed!$O$27,condensed!$M$28,condensed!$O$28,condensed!$M$30,condensed!$O$30,condensed!$M$33,condensed!$O$33,condensed!$I$35,condensed!$K$35,condensed!$M$35,condensed!$O$35,condensed!$M$39</definedName>
    <definedName name="QB_FORMULA_2" localSheetId="0" hidden="1">'condensed lead'!$O$39,'condensed lead'!$I$41,'condensed lead'!$K$41,'condensed lead'!$M$41,'condensed lead'!$O$41,'condensed lead'!$M$42,'condensed lead'!$O$42,'condensed lead'!$M$44,'condensed lead'!$O$44,'condensed lead'!$M$47,'condensed lead'!$O$47,'condensed lead'!$I$48,'condensed lead'!$K$48,'condensed lead'!$M$48,'condensed lead'!$O$48,'condensed lead'!$M$50</definedName>
    <definedName name="QB_FORMULA_20" localSheetId="1" hidden="1">condensed!$M$206,condensed!$O$206</definedName>
    <definedName name="QB_FORMULA_20" localSheetId="0" hidden="1">'condensed lead'!$M$186,'condensed lead'!$O$186</definedName>
    <definedName name="QB_FORMULA_3" localSheetId="1" hidden="1">condensed!$O$39,condensed!$I$41,condensed!$K$41,condensed!$M$41,condensed!$O$41,condensed!$M$43,condensed!$O$43,condensed!$M$44,condensed!$O$44,condensed!$M$45,condensed!$O$45,condensed!$M$46,condensed!$O$46,condensed!$M$48,condensed!$O$48,condensed!$I$50</definedName>
    <definedName name="QB_FORMULA_3" localSheetId="0" hidden="1">'condensed lead'!$O$50,'condensed lead'!$I$52,'condensed lead'!$K$52,'condensed lead'!$M$52,'condensed lead'!$O$52,'condensed lead'!$M$54,'condensed lead'!$O$54,'condensed lead'!$M$55,'condensed lead'!$O$55,'condensed lead'!$M$56,'condensed lead'!$O$56,'condensed lead'!#REF!,'condensed lead'!#REF!,'condensed lead'!$M$57,'condensed lead'!$O$57,'condensed lead'!$I$58</definedName>
    <definedName name="QB_FORMULA_4" localSheetId="1" hidden="1">condensed!$K$50,condensed!$M$50,condensed!$O$50,condensed!$I$51,condensed!$K$51,condensed!$M$51,condensed!$O$51,condensed!$I$54,condensed!$I$55,condensed!$K$55,condensed!$M$55,condensed!$O$55,condensed!$M$57,condensed!$O$57,condensed!$M$58,condensed!$O$58</definedName>
    <definedName name="QB_FORMULA_4" localSheetId="0" hidden="1">'condensed lead'!$K$58,'condensed lead'!$M$58,'condensed lead'!$O$58,'condensed lead'!$I$59,'condensed lead'!$K$59,'condensed lead'!$M$59,'condensed lead'!$O$59,'condensed lead'!#REF!,'condensed lead'!$I$60,'condensed lead'!$K$60,'condensed lead'!$M$60,'condensed lead'!$O$60,'condensed lead'!$M$62,'condensed lead'!$O$62,'condensed lead'!$M$63,'condensed lead'!$O$63</definedName>
    <definedName name="QB_FORMULA_5" localSheetId="1" hidden="1">condensed!$M$60,condensed!$O$60,condensed!$M$61,condensed!$O$61,condensed!$M$62,condensed!$O$62,condensed!$M$64,condensed!$O$64,condensed!$M$65,condensed!$O$65,condensed!$I$67,condensed!$K$67,condensed!$M$67,condensed!$O$67,condensed!$M$69,condensed!$O$69</definedName>
    <definedName name="QB_FORMULA_5" localSheetId="0" hidden="1">'condensed lead'!$M$65,'condensed lead'!$O$65,'condensed lead'!$M$66,'condensed lead'!$O$66,'condensed lead'!$M$67,'condensed lead'!$O$67,'condensed lead'!$M$68,'condensed lead'!$O$68,'condensed lead'!#REF!,'condensed lead'!#REF!,'condensed lead'!$I$70,'condensed lead'!$K$70,'condensed lead'!$M$70,'condensed lead'!$O$70,'condensed lead'!$M$72,'condensed lead'!$O$72</definedName>
    <definedName name="QB_FORMULA_6" localSheetId="1" hidden="1">condensed!$M$70,condensed!$O$70,condensed!$M$71,condensed!$O$71,condensed!$I$72,condensed!$K$72,condensed!$M$72,condensed!$O$72,condensed!$M$74,condensed!$O$74,condensed!$M$75,condensed!$O$75,condensed!$M$76,condensed!$O$76,condensed!$M$77,condensed!$O$77</definedName>
    <definedName name="QB_FORMULA_6" localSheetId="0" hidden="1">'condensed lead'!$M$73,'condensed lead'!$O$73,'condensed lead'!$M$74,'condensed lead'!$O$74,'condensed lead'!$I$75,'condensed lead'!$K$75,'condensed lead'!$M$75,'condensed lead'!$O$75,'condensed lead'!$M$77,'condensed lead'!$O$77,'condensed lead'!$M$78,'condensed lead'!$O$78,'condensed lead'!$M$79,'condensed lead'!$O$79,'condensed lead'!$M$80,'condensed lead'!$O$80</definedName>
    <definedName name="QB_FORMULA_7" localSheetId="1" hidden="1">condensed!$I$79,condensed!$K$79,condensed!$M$79,condensed!$O$79,condensed!$M$83,condensed!$O$83,condensed!$M$85,condensed!$O$85,condensed!$M$86,condensed!$O$86,condensed!$M$87,condensed!$O$87,condensed!$M$88,condensed!$O$88,condensed!$M$89,condensed!$O$89</definedName>
    <definedName name="QB_FORMULA_7" localSheetId="0" hidden="1">'condensed lead'!$I$81,'condensed lead'!$K$81,'condensed lead'!$M$81,'condensed lead'!$O$81,'condensed lead'!$M$83,'condensed lead'!$O$83,'condensed lead'!$M$85,'condensed lead'!$O$85,'condensed lead'!#REF!,'condensed lead'!#REF!,'condensed lead'!$M$87,'condensed lead'!$O$87,'condensed lead'!$M$88,'condensed lead'!$O$88,'condensed lead'!$M$89,'condensed lead'!$O$89</definedName>
    <definedName name="QB_FORMULA_8" localSheetId="1" hidden="1">condensed!$M$90,condensed!$O$90,condensed!$I$91,condensed!$K$91,condensed!$M$91,condensed!$O$91,condensed!$M$92,condensed!$O$92,condensed!$M$93,condensed!$O$93,condensed!$M$94,condensed!$O$94,condensed!$I$95,condensed!$K$95,condensed!$M$95,condensed!$O$95</definedName>
    <definedName name="QB_FORMULA_8" localSheetId="0" hidden="1">'condensed lead'!$M$90,'condensed lead'!$O$90,'condensed lead'!$I$91,'condensed lead'!$K$91,'condensed lead'!$M$91,'condensed lead'!$O$91,'condensed lead'!$M$92,'condensed lead'!$O$92,'condensed lead'!$M$93,'condensed lead'!$O$93,'condensed lead'!#REF!,'condensed lead'!#REF!,'condensed lead'!$I$94,'condensed lead'!$K$94,'condensed lead'!$M$94,'condensed lead'!$O$94</definedName>
    <definedName name="QB_FORMULA_9" localSheetId="1" hidden="1">condensed!$M$97,condensed!$O$97,condensed!$M$98,condensed!$O$98,condensed!$M$99,condensed!$O$99,condensed!$M$100,condensed!$O$100,condensed!$M$101,condensed!$O$101,condensed!$M$102,condensed!$O$102,condensed!$I$104,condensed!$K$104,condensed!$M$104,condensed!$O$104</definedName>
    <definedName name="QB_FORMULA_9" localSheetId="0" hidden="1">'condensed lead'!$M$96,'condensed lead'!$O$96,'condensed lead'!$M$97,'condensed lead'!$O$97,'condensed lead'!$M$98,'condensed lead'!$O$98,'condensed lead'!$M$99,'condensed lead'!$O$99,'condensed lead'!$M$100,'condensed lead'!$O$100,'condensed lead'!$M$103,'condensed lead'!$O$103,'condensed lead'!$I$104,'condensed lead'!$K$104,'condensed lead'!$M$104,'condensed lead'!$O$104</definedName>
    <definedName name="QB_ROW_100260" localSheetId="1" hidden="1">condensed!$G$128</definedName>
    <definedName name="QB_ROW_100260" localSheetId="0" hidden="1">'condensed lead'!$G$127</definedName>
    <definedName name="QB_ROW_101260" localSheetId="1" hidden="1">condensed!$G$129</definedName>
    <definedName name="QB_ROW_101260" localSheetId="0" hidden="1">'condensed lead'!$G$128</definedName>
    <definedName name="QB_ROW_102260" localSheetId="1" hidden="1">condensed!$G$130</definedName>
    <definedName name="QB_ROW_102260" localSheetId="0" hidden="1">'condensed lead'!$G$129</definedName>
    <definedName name="QB_ROW_10240" localSheetId="1" hidden="1">condensed!#REF!</definedName>
    <definedName name="QB_ROW_10240" localSheetId="0" hidden="1">'condensed lead'!#REF!</definedName>
    <definedName name="QB_ROW_103260" localSheetId="1" hidden="1">condensed!$G$131</definedName>
    <definedName name="QB_ROW_103260" localSheetId="0" hidden="1">'condensed lead'!$G$130</definedName>
    <definedName name="QB_ROW_104260" localSheetId="1" hidden="1">condensed!$G$132</definedName>
    <definedName name="QB_ROW_104260" localSheetId="0" hidden="1">'condensed lead'!$G$131</definedName>
    <definedName name="QB_ROW_105260" localSheetId="1" hidden="1">condensed!$G$133</definedName>
    <definedName name="QB_ROW_105260" localSheetId="0" hidden="1">'condensed lead'!#REF!</definedName>
    <definedName name="QB_ROW_106260" localSheetId="1" hidden="1">condensed!$G$134</definedName>
    <definedName name="QB_ROW_106260" localSheetId="0" hidden="1">'condensed lead'!$G$132</definedName>
    <definedName name="QB_ROW_107050" localSheetId="1" hidden="1">condensed!$F$137</definedName>
    <definedName name="QB_ROW_107050" localSheetId="0" hidden="1">'condensed lead'!$F$134</definedName>
    <definedName name="QB_ROW_107260" localSheetId="1" hidden="1">condensed!$G$146</definedName>
    <definedName name="QB_ROW_107260" localSheetId="0" hidden="1">'condensed lead'!#REF!</definedName>
    <definedName name="QB_ROW_107350" localSheetId="1" hidden="1">condensed!$F$147</definedName>
    <definedName name="QB_ROW_107350" localSheetId="0" hidden="1">'condensed lead'!$F$142</definedName>
    <definedName name="QB_ROW_108060" localSheetId="1" hidden="1">condensed!$G$138</definedName>
    <definedName name="QB_ROW_108060" localSheetId="0" hidden="1">'condensed lead'!$G$135</definedName>
    <definedName name="QB_ROW_108270" localSheetId="1" hidden="1">condensed!$H$142</definedName>
    <definedName name="QB_ROW_108270" localSheetId="0" hidden="1">'condensed lead'!#REF!</definedName>
    <definedName name="QB_ROW_108360" localSheetId="1" hidden="1">condensed!$G$143</definedName>
    <definedName name="QB_ROW_108360" localSheetId="0" hidden="1">'condensed lead'!$G$139</definedName>
    <definedName name="QB_ROW_109270" localSheetId="1" hidden="1">condensed!$H$139</definedName>
    <definedName name="QB_ROW_109270" localSheetId="0" hidden="1">'condensed lead'!$H$136</definedName>
    <definedName name="QB_ROW_110270" localSheetId="1" hidden="1">condensed!$H$140</definedName>
    <definedName name="QB_ROW_110270" localSheetId="0" hidden="1">'condensed lead'!$H$137</definedName>
    <definedName name="QB_ROW_11040" localSheetId="1" hidden="1">condensed!#REF!</definedName>
    <definedName name="QB_ROW_11040" localSheetId="0" hidden="1">'condensed lead'!#REF!</definedName>
    <definedName name="QB_ROW_111270" localSheetId="1" hidden="1">condensed!$H$141</definedName>
    <definedName name="QB_ROW_111270" localSheetId="0" hidden="1">'condensed lead'!$H$138</definedName>
    <definedName name="QB_ROW_112260" localSheetId="1" hidden="1">condensed!$G$144</definedName>
    <definedName name="QB_ROW_112260" localSheetId="0" hidden="1">'condensed lead'!$G$140</definedName>
    <definedName name="QB_ROW_11250" localSheetId="1" hidden="1">condensed!#REF!</definedName>
    <definedName name="QB_ROW_11250" localSheetId="0" hidden="1">'condensed lead'!#REF!</definedName>
    <definedName name="QB_ROW_113260" localSheetId="1" hidden="1">condensed!$G$145</definedName>
    <definedName name="QB_ROW_113260" localSheetId="0" hidden="1">'condensed lead'!$G$141</definedName>
    <definedName name="QB_ROW_11340" localSheetId="1" hidden="1">condensed!#REF!</definedName>
    <definedName name="QB_ROW_11340" localSheetId="0" hidden="1">'condensed lead'!#REF!</definedName>
    <definedName name="QB_ROW_114050" localSheetId="1" hidden="1">condensed!$F$148</definedName>
    <definedName name="QB_ROW_114050" localSheetId="0" hidden="1">'condensed lead'!$F$143</definedName>
    <definedName name="QB_ROW_114260" localSheetId="1" hidden="1">condensed!$G$153</definedName>
    <definedName name="QB_ROW_114260" localSheetId="0" hidden="1">'condensed lead'!#REF!</definedName>
    <definedName name="QB_ROW_114350" localSheetId="1" hidden="1">condensed!$F$154</definedName>
    <definedName name="QB_ROW_114350" localSheetId="0" hidden="1">'condensed lead'!$F$148</definedName>
    <definedName name="QB_ROW_115260" localSheetId="1" hidden="1">condensed!$G$149</definedName>
    <definedName name="QB_ROW_115260" localSheetId="0" hidden="1">'condensed lead'!$G$144</definedName>
    <definedName name="QB_ROW_116260" localSheetId="1" hidden="1">condensed!$G$150</definedName>
    <definedName name="QB_ROW_116260" localSheetId="0" hidden="1">'condensed lead'!$G$145</definedName>
    <definedName name="QB_ROW_117260" localSheetId="1" hidden="1">condensed!$G$151</definedName>
    <definedName name="QB_ROW_117260" localSheetId="0" hidden="1">'condensed lead'!$G$146</definedName>
    <definedName name="QB_ROW_118260" localSheetId="1" hidden="1">condensed!$G$152</definedName>
    <definedName name="QB_ROW_118260" localSheetId="0" hidden="1">'condensed lead'!$G$147</definedName>
    <definedName name="QB_ROW_119050" localSheetId="1" hidden="1">condensed!$F$156</definedName>
    <definedName name="QB_ROW_119050" localSheetId="0" hidden="1">'condensed lead'!$F$150</definedName>
    <definedName name="QB_ROW_119260" localSheetId="1" hidden="1">condensed!$G$159</definedName>
    <definedName name="QB_ROW_119260" localSheetId="0" hidden="1">'condensed lead'!#REF!</definedName>
    <definedName name="QB_ROW_119350" localSheetId="1" hidden="1">condensed!$F$160</definedName>
    <definedName name="QB_ROW_119350" localSheetId="0" hidden="1">'condensed lead'!$F$153</definedName>
    <definedName name="QB_ROW_120260" localSheetId="1" hidden="1">condensed!$G$157</definedName>
    <definedName name="QB_ROW_120260" localSheetId="0" hidden="1">'condensed lead'!$G$151</definedName>
    <definedName name="QB_ROW_121260" localSheetId="1" hidden="1">condensed!$G$158</definedName>
    <definedName name="QB_ROW_121260" localSheetId="0" hidden="1">'condensed lead'!$G$152</definedName>
    <definedName name="QB_ROW_122040" localSheetId="1" hidden="1">condensed!$E$163</definedName>
    <definedName name="QB_ROW_122040" localSheetId="0" hidden="1">'condensed lead'!$E$155</definedName>
    <definedName name="QB_ROW_122250" localSheetId="1" hidden="1">condensed!$F$171</definedName>
    <definedName name="QB_ROW_122250" localSheetId="0" hidden="1">'condensed lead'!#REF!</definedName>
    <definedName name="QB_ROW_122340" localSheetId="1" hidden="1">condensed!$E$172</definedName>
    <definedName name="QB_ROW_122340" localSheetId="0" hidden="1">'condensed lead'!$E$162</definedName>
    <definedName name="QB_ROW_12250" localSheetId="1" hidden="1">condensed!#REF!</definedName>
    <definedName name="QB_ROW_12250" localSheetId="0" hidden="1">'condensed lead'!#REF!</definedName>
    <definedName name="QB_ROW_123250" localSheetId="1" hidden="1">condensed!$F$164</definedName>
    <definedName name="QB_ROW_123250" localSheetId="0" hidden="1">'condensed lead'!$F$156</definedName>
    <definedName name="QB_ROW_124250" localSheetId="1" hidden="1">condensed!$F$165</definedName>
    <definedName name="QB_ROW_124250" localSheetId="0" hidden="1">'condensed lead'!$F$157</definedName>
    <definedName name="QB_ROW_125050" localSheetId="1" hidden="1">condensed!$F$166</definedName>
    <definedName name="QB_ROW_125050" localSheetId="0" hidden="1">'condensed lead'!$F$158</definedName>
    <definedName name="QB_ROW_125260" localSheetId="1" hidden="1">condensed!$G$169</definedName>
    <definedName name="QB_ROW_125260" localSheetId="0" hidden="1">'condensed lead'!#REF!</definedName>
    <definedName name="QB_ROW_125350" localSheetId="1" hidden="1">condensed!$F$170</definedName>
    <definedName name="QB_ROW_125350" localSheetId="0" hidden="1">'condensed lead'!$F$161</definedName>
    <definedName name="QB_ROW_126260" localSheetId="1" hidden="1">condensed!$G$167</definedName>
    <definedName name="QB_ROW_126260" localSheetId="0" hidden="1">'condensed lead'!$G$159</definedName>
    <definedName name="QB_ROW_127260" localSheetId="1" hidden="1">condensed!$G$168</definedName>
    <definedName name="QB_ROW_127260" localSheetId="0" hidden="1">'condensed lead'!$G$160</definedName>
    <definedName name="QB_ROW_128040" localSheetId="1" hidden="1">condensed!$E$173</definedName>
    <definedName name="QB_ROW_128040" localSheetId="0" hidden="1">'condensed lead'!$E$163</definedName>
    <definedName name="QB_ROW_128250" localSheetId="1" hidden="1">condensed!$F$177</definedName>
    <definedName name="QB_ROW_128250" localSheetId="0" hidden="1">'condensed lead'!#REF!</definedName>
    <definedName name="QB_ROW_128340" localSheetId="1" hidden="1">condensed!$E$178</definedName>
    <definedName name="QB_ROW_128340" localSheetId="0" hidden="1">'condensed lead'!$E$166</definedName>
    <definedName name="QB_ROW_129250" localSheetId="1" hidden="1">condensed!$F$174</definedName>
    <definedName name="QB_ROW_129250" localSheetId="0" hidden="1">'condensed lead'!#REF!</definedName>
    <definedName name="QB_ROW_130250" localSheetId="1" hidden="1">condensed!$F$175</definedName>
    <definedName name="QB_ROW_130250" localSheetId="0" hidden="1">'condensed lead'!$F$164</definedName>
    <definedName name="QB_ROW_131250" localSheetId="1" hidden="1">condensed!$F$176</definedName>
    <definedName name="QB_ROW_131250" localSheetId="0" hidden="1">'condensed lead'!$F$165</definedName>
    <definedName name="QB_ROW_132240" localSheetId="1" hidden="1">condensed!$E$179</definedName>
    <definedName name="QB_ROW_132240" localSheetId="0" hidden="1">'condensed lead'!$E$167</definedName>
    <definedName name="QB_ROW_13250" localSheetId="1" hidden="1">condensed!#REF!</definedName>
    <definedName name="QB_ROW_13250" localSheetId="0" hidden="1">'condensed lead'!#REF!</definedName>
    <definedName name="QB_ROW_133040" localSheetId="1" hidden="1">condensed!$E$180</definedName>
    <definedName name="QB_ROW_133040" localSheetId="0" hidden="1">'condensed lead'!$E$168</definedName>
    <definedName name="QB_ROW_133250" localSheetId="1" hidden="1">condensed!$F$188</definedName>
    <definedName name="QB_ROW_133250" localSheetId="0" hidden="1">'condensed lead'!$F$172</definedName>
    <definedName name="QB_ROW_133340" localSheetId="1" hidden="1">condensed!$E$189</definedName>
    <definedName name="QB_ROW_133340" localSheetId="0" hidden="1">'condensed lead'!$E$172</definedName>
    <definedName name="QB_ROW_134250" localSheetId="1" hidden="1">condensed!$F$181</definedName>
    <definedName name="QB_ROW_134250" localSheetId="0" hidden="1">'condensed lead'!#REF!</definedName>
    <definedName name="QB_ROW_135250" localSheetId="1" hidden="1">condensed!$F$182</definedName>
    <definedName name="QB_ROW_135250" localSheetId="0" hidden="1">'condensed lead'!$F$169</definedName>
    <definedName name="QB_ROW_136250" localSheetId="1" hidden="1">condensed!$F$183</definedName>
    <definedName name="QB_ROW_136250" localSheetId="0" hidden="1">'condensed lead'!$F$170</definedName>
    <definedName name="QB_ROW_137250" localSheetId="1" hidden="1">condensed!$F$184</definedName>
    <definedName name="QB_ROW_137250" localSheetId="0" hidden="1">'condensed lead'!#REF!</definedName>
    <definedName name="QB_ROW_138250" localSheetId="1" hidden="1">condensed!$F$187</definedName>
    <definedName name="QB_ROW_138250" localSheetId="0" hidden="1">'condensed lead'!$F$171</definedName>
    <definedName name="QB_ROW_139030" localSheetId="1" hidden="1">condensed!$D$195</definedName>
    <definedName name="QB_ROW_139030" localSheetId="0" hidden="1">'condensed lead'!$D$177</definedName>
    <definedName name="QB_ROW_139240" localSheetId="1" hidden="1">condensed!$E$201</definedName>
    <definedName name="QB_ROW_139240" localSheetId="0" hidden="1">'condensed lead'!#REF!</definedName>
    <definedName name="QB_ROW_139330" localSheetId="1" hidden="1">condensed!$D$202</definedName>
    <definedName name="QB_ROW_139330" localSheetId="0" hidden="1">'condensed lead'!$D$183</definedName>
    <definedName name="QB_ROW_140240" localSheetId="1" hidden="1">condensed!$E$196</definedName>
    <definedName name="QB_ROW_140240" localSheetId="0" hidden="1">'condensed lead'!$E$178</definedName>
    <definedName name="QB_ROW_141240" localSheetId="1" hidden="1">condensed!$E$198</definedName>
    <definedName name="QB_ROW_141240" localSheetId="0" hidden="1">'condensed lead'!$E$180</definedName>
    <definedName name="QB_ROW_142240" localSheetId="1" hidden="1">condensed!$E$199</definedName>
    <definedName name="QB_ROW_142240" localSheetId="0" hidden="1">'condensed lead'!$E$181</definedName>
    <definedName name="QB_ROW_14250" localSheetId="1" hidden="1">condensed!#REF!</definedName>
    <definedName name="QB_ROW_14250" localSheetId="0" hidden="1">'condensed lead'!#REF!</definedName>
    <definedName name="QB_ROW_15250" localSheetId="1" hidden="1">condensed!#REF!</definedName>
    <definedName name="QB_ROW_15250" localSheetId="0" hidden="1">'condensed lead'!#REF!</definedName>
    <definedName name="QB_ROW_16250" localSheetId="1" hidden="1">condensed!#REF!</definedName>
    <definedName name="QB_ROW_16250" localSheetId="0" hidden="1">'condensed lead'!#REF!</definedName>
    <definedName name="QB_ROW_165250" localSheetId="1" hidden="1">condensed!$F$65</definedName>
    <definedName name="QB_ROW_165250" localSheetId="0" hidden="1">'condensed lead'!#REF!</definedName>
    <definedName name="QB_ROW_17250" localSheetId="1" hidden="1">condensed!#REF!</definedName>
    <definedName name="QB_ROW_17250" localSheetId="0" hidden="1">'condensed lead'!#REF!</definedName>
    <definedName name="QB_ROW_18040" localSheetId="1" hidden="1">condensed!$E$14</definedName>
    <definedName name="QB_ROW_18040" localSheetId="0" hidden="1">'condensed lead'!$E$22</definedName>
    <definedName name="QB_ROW_18250" localSheetId="1" hidden="1">condensed!#REF!</definedName>
    <definedName name="QB_ROW_18250" localSheetId="0" hidden="1">'condensed lead'!#REF!</definedName>
    <definedName name="QB_ROW_18301" localSheetId="1" hidden="1">condensed!$A$206</definedName>
    <definedName name="QB_ROW_18301" localSheetId="0" hidden="1">'condensed lead'!$A$186</definedName>
    <definedName name="QB_ROW_18340" localSheetId="1" hidden="1">condensed!$E$19</definedName>
    <definedName name="QB_ROW_18340" localSheetId="0" hidden="1">'condensed lead'!$E$33</definedName>
    <definedName name="QB_ROW_188250" localSheetId="1" hidden="1">condensed!$F$17</definedName>
    <definedName name="QB_ROW_188250" localSheetId="0" hidden="1">'condensed lead'!$F$26</definedName>
    <definedName name="QB_ROW_189240" localSheetId="1" hidden="1">condensed!$E$81</definedName>
    <definedName name="QB_ROW_189240" localSheetId="0" hidden="1">'condensed lead'!#REF!</definedName>
    <definedName name="QB_ROW_19011" localSheetId="1" hidden="1">condensed!$B$2</definedName>
    <definedName name="QB_ROW_19011" localSheetId="0" hidden="1">'condensed lead'!$B$3</definedName>
    <definedName name="QB_ROW_190250" localSheetId="1" hidden="1">condensed!$F$185</definedName>
    <definedName name="QB_ROW_190250" localSheetId="0" hidden="1">'condensed lead'!#REF!</definedName>
    <definedName name="QB_ROW_19250" localSheetId="1" hidden="1">condensed!#REF!</definedName>
    <definedName name="QB_ROW_19250" localSheetId="0" hidden="1">'condensed lead'!#REF!</definedName>
    <definedName name="QB_ROW_19311" localSheetId="1" hidden="1">condensed!$B$192</definedName>
    <definedName name="QB_ROW_19311" localSheetId="0" hidden="1">'condensed lead'!$B$174</definedName>
    <definedName name="QB_ROW_195240" localSheetId="1" hidden="1">condensed!#REF!</definedName>
    <definedName name="QB_ROW_195240" localSheetId="0" hidden="1">'condensed lead'!#REF!</definedName>
    <definedName name="QB_ROW_196230" localSheetId="1" hidden="1">condensed!$D$203</definedName>
    <definedName name="QB_ROW_196230" localSheetId="0" hidden="1">'condensed lead'!#REF!</definedName>
    <definedName name="QB_ROW_198250" localSheetId="1" hidden="1">condensed!$F$39</definedName>
    <definedName name="QB_ROW_198250" localSheetId="0" hidden="1">'condensed lead'!$F$50</definedName>
    <definedName name="QB_ROW_20031" localSheetId="1" hidden="1">condensed!$D$3</definedName>
    <definedName name="QB_ROW_20031" localSheetId="0" hidden="1">'condensed lead'!$D$4</definedName>
    <definedName name="QB_ROW_20250" localSheetId="1" hidden="1">condensed!$F$15</definedName>
    <definedName name="QB_ROW_20250" localSheetId="0" hidden="1">'condensed lead'!$F$23</definedName>
    <definedName name="QB_ROW_20331" localSheetId="1" hidden="1">condensed!$D$51</definedName>
    <definedName name="QB_ROW_20331" localSheetId="0" hidden="1">'condensed lead'!$D$59</definedName>
    <definedName name="QB_ROW_206240" localSheetId="1" hidden="1">condensed!$E$200</definedName>
    <definedName name="QB_ROW_206240" localSheetId="0" hidden="1">'condensed lead'!$E$182</definedName>
    <definedName name="QB_ROW_210250" localSheetId="1" hidden="1">condensed!$F$186</definedName>
    <definedName name="QB_ROW_210250" localSheetId="0" hidden="1">'condensed lead'!#REF!</definedName>
    <definedName name="QB_ROW_21031" localSheetId="1" hidden="1">condensed!$D$56</definedName>
    <definedName name="QB_ROW_21031" localSheetId="0" hidden="1">'condensed lead'!$D$61</definedName>
    <definedName name="QB_ROW_211240" localSheetId="1" hidden="1">condensed!$E$80</definedName>
    <definedName name="QB_ROW_211240" localSheetId="0" hidden="1">'condensed lead'!#REF!</definedName>
    <definedName name="QB_ROW_212240" localSheetId="1" hidden="1">condensed!$E$197</definedName>
    <definedName name="QB_ROW_212240" localSheetId="0" hidden="1">'condensed lead'!$E$179</definedName>
    <definedName name="QB_ROW_21250" localSheetId="1" hidden="1">condensed!$F$16</definedName>
    <definedName name="QB_ROW_21250" localSheetId="0" hidden="1">'condensed lead'!$F$24</definedName>
    <definedName name="QB_ROW_21331" localSheetId="1" hidden="1">condensed!$D$191</definedName>
    <definedName name="QB_ROW_21331" localSheetId="0" hidden="1">'condensed lead'!$D$173</definedName>
    <definedName name="QB_ROW_22011" localSheetId="1" hidden="1">condensed!$B$193</definedName>
    <definedName name="QB_ROW_22011" localSheetId="0" hidden="1">'condensed lead'!$B$175</definedName>
    <definedName name="QB_ROW_222250" localSheetId="1" hidden="1">condensed!$F$33</definedName>
    <definedName name="QB_ROW_222250" localSheetId="0" hidden="1">'condensed lead'!$F$47</definedName>
    <definedName name="QB_ROW_22250" localSheetId="1" hidden="1">condensed!#REF!</definedName>
    <definedName name="QB_ROW_22250" localSheetId="0" hidden="1">'condensed lead'!#REF!</definedName>
    <definedName name="QB_ROW_22311" localSheetId="1" hidden="1">condensed!$B$205</definedName>
    <definedName name="QB_ROW_22311" localSheetId="0" hidden="1">'condensed lead'!$B$185</definedName>
    <definedName name="QB_ROW_2240" localSheetId="1" hidden="1">condensed!$E$190</definedName>
    <definedName name="QB_ROW_2240" localSheetId="0" hidden="1">'condensed lead'!#REF!</definedName>
    <definedName name="QB_ROW_23021" localSheetId="1" hidden="1">condensed!$C$194</definedName>
    <definedName name="QB_ROW_23021" localSheetId="0" hidden="1">'condensed lead'!$C$176</definedName>
    <definedName name="QB_ROW_231250" localSheetId="1" hidden="1">condensed!#REF!</definedName>
    <definedName name="QB_ROW_231250" localSheetId="0" hidden="1">'condensed lead'!#REF!</definedName>
    <definedName name="QB_ROW_23250" localSheetId="1" hidden="1">condensed!#REF!</definedName>
    <definedName name="QB_ROW_23250" localSheetId="0" hidden="1">'condensed lead'!#REF!</definedName>
    <definedName name="QB_ROW_23321" localSheetId="1" hidden="1">condensed!$C$204</definedName>
    <definedName name="QB_ROW_23321" localSheetId="0" hidden="1">'condensed lead'!$C$184</definedName>
    <definedName name="QB_ROW_235240" localSheetId="1" hidden="1">condensed!$E$53</definedName>
    <definedName name="QB_ROW_235240" localSheetId="0" hidden="1">'condensed lead'!#REF!</definedName>
    <definedName name="QB_ROW_24221" localSheetId="1" hidden="1">condensed!#REF!</definedName>
    <definedName name="QB_ROW_24221" localSheetId="0" hidden="1">'condensed lead'!#REF!</definedName>
    <definedName name="QB_ROW_24250" localSheetId="1" hidden="1">condensed!$F$18</definedName>
    <definedName name="QB_ROW_24250" localSheetId="0" hidden="1">'condensed lead'!$F$32</definedName>
    <definedName name="QB_ROW_25040" localSheetId="1" hidden="1">condensed!$E$20</definedName>
    <definedName name="QB_ROW_25040" localSheetId="0" hidden="1">'condensed lead'!$E$34</definedName>
    <definedName name="QB_ROW_25250" localSheetId="1" hidden="1">condensed!#REF!</definedName>
    <definedName name="QB_ROW_25250" localSheetId="0" hidden="1">'condensed lead'!#REF!</definedName>
    <definedName name="QB_ROW_25340" localSheetId="1" hidden="1">condensed!$E$27</definedName>
    <definedName name="QB_ROW_25340" localSheetId="0" hidden="1">'condensed lead'!$E$41</definedName>
    <definedName name="QB_ROW_26250" localSheetId="1" hidden="1">condensed!$F$21</definedName>
    <definedName name="QB_ROW_26250" localSheetId="0" hidden="1">'condensed lead'!$F$35</definedName>
    <definedName name="QB_ROW_27250" localSheetId="1" hidden="1">condensed!$F$22</definedName>
    <definedName name="QB_ROW_27250" localSheetId="0" hidden="1">'condensed lead'!$F$36</definedName>
    <definedName name="QB_ROW_28250" localSheetId="1" hidden="1">condensed!$F$23</definedName>
    <definedName name="QB_ROW_28250" localSheetId="0" hidden="1">'condensed lead'!$F$37</definedName>
    <definedName name="QB_ROW_29250" localSheetId="1" hidden="1">condensed!$F$24</definedName>
    <definedName name="QB_ROW_29250" localSheetId="0" hidden="1">'condensed lead'!$F$38</definedName>
    <definedName name="QB_ROW_30250" localSheetId="1" hidden="1">condensed!$F$25</definedName>
    <definedName name="QB_ROW_30250" localSheetId="0" hidden="1">'condensed lead'!$F$39</definedName>
    <definedName name="QB_ROW_31250" localSheetId="1" hidden="1">condensed!$F$26</definedName>
    <definedName name="QB_ROW_31250" localSheetId="0" hidden="1">'condensed lead'!$F$40</definedName>
    <definedName name="QB_ROW_32240" localSheetId="1" hidden="1">condensed!$E$28</definedName>
    <definedName name="QB_ROW_32240" localSheetId="0" hidden="1">'condensed lead'!$E$42</definedName>
    <definedName name="QB_ROW_33040" localSheetId="1" hidden="1">condensed!$E$29</definedName>
    <definedName name="QB_ROW_33040" localSheetId="0" hidden="1">'condensed lead'!$E$43</definedName>
    <definedName name="QB_ROW_33250" localSheetId="1" hidden="1">condensed!$F$34</definedName>
    <definedName name="QB_ROW_33250" localSheetId="0" hidden="1">'condensed lead'!#REF!</definedName>
    <definedName name="QB_ROW_33340" localSheetId="1" hidden="1">condensed!$E$35</definedName>
    <definedName name="QB_ROW_33340" localSheetId="0" hidden="1">'condensed lead'!$E$48</definedName>
    <definedName name="QB_ROW_34250" localSheetId="1" hidden="1">condensed!$F$30</definedName>
    <definedName name="QB_ROW_34250" localSheetId="0" hidden="1">'condensed lead'!$F$44</definedName>
    <definedName name="QB_ROW_35250" localSheetId="1" hidden="1">condensed!$F$31</definedName>
    <definedName name="QB_ROW_35250" localSheetId="0" hidden="1">'condensed lead'!$F$45</definedName>
    <definedName name="QB_ROW_36250" localSheetId="1" hidden="1">condensed!$F$32</definedName>
    <definedName name="QB_ROW_36250" localSheetId="0" hidden="1">'condensed lead'!$F$46</definedName>
    <definedName name="QB_ROW_37040" localSheetId="1" hidden="1">condensed!$E$36</definedName>
    <definedName name="QB_ROW_37040" localSheetId="0" hidden="1">'condensed lead'!$E$49</definedName>
    <definedName name="QB_ROW_37250" localSheetId="1" hidden="1">condensed!$F$40</definedName>
    <definedName name="QB_ROW_37250" localSheetId="0" hidden="1">'condensed lead'!#REF!</definedName>
    <definedName name="QB_ROW_37340" localSheetId="1" hidden="1">condensed!$E$41</definedName>
    <definedName name="QB_ROW_37340" localSheetId="0" hidden="1">'condensed lead'!$E$52</definedName>
    <definedName name="QB_ROW_38250" localSheetId="1" hidden="1">condensed!$F$37</definedName>
    <definedName name="QB_ROW_38250" localSheetId="0" hidden="1">'condensed lead'!#REF!</definedName>
    <definedName name="QB_ROW_39250" localSheetId="1" hidden="1">condensed!$F$38</definedName>
    <definedName name="QB_ROW_39250" localSheetId="0" hidden="1">'condensed lead'!#REF!</definedName>
    <definedName name="QB_ROW_40040" localSheetId="1" hidden="1">condensed!$E$42</definedName>
    <definedName name="QB_ROW_40040" localSheetId="0" hidden="1">'condensed lead'!$E$53</definedName>
    <definedName name="QB_ROW_40250" localSheetId="1" hidden="1">condensed!$F$49</definedName>
    <definedName name="QB_ROW_40250" localSheetId="0" hidden="1">'condensed lead'!#REF!</definedName>
    <definedName name="QB_ROW_40340" localSheetId="1" hidden="1">condensed!$E$50</definedName>
    <definedName name="QB_ROW_40340" localSheetId="0" hidden="1">'condensed lead'!$E$58</definedName>
    <definedName name="QB_ROW_41250" localSheetId="1" hidden="1">condensed!$F$43</definedName>
    <definedName name="QB_ROW_41250" localSheetId="0" hidden="1">'condensed lead'!$F$54</definedName>
    <definedName name="QB_ROW_42250" localSheetId="1" hidden="1">condensed!$F$44</definedName>
    <definedName name="QB_ROW_42250" localSheetId="0" hidden="1">'condensed lead'!$F$55</definedName>
    <definedName name="QB_ROW_43250" localSheetId="1" hidden="1">condensed!$F$45</definedName>
    <definedName name="QB_ROW_43250" localSheetId="0" hidden="1">'condensed lead'!$F$56</definedName>
    <definedName name="QB_ROW_44250" localSheetId="1" hidden="1">condensed!$F$46</definedName>
    <definedName name="QB_ROW_44250" localSheetId="0" hidden="1">'condensed lead'!#REF!</definedName>
    <definedName name="QB_ROW_45250" localSheetId="1" hidden="1">condensed!$F$47</definedName>
    <definedName name="QB_ROW_45250" localSheetId="0" hidden="1">'condensed lead'!#REF!</definedName>
    <definedName name="QB_ROW_46250" localSheetId="1" hidden="1">condensed!$F$48</definedName>
    <definedName name="QB_ROW_46250" localSheetId="0" hidden="1">'condensed lead'!$F$57</definedName>
    <definedName name="QB_ROW_47240" localSheetId="1" hidden="1">condensed!$E$58</definedName>
    <definedName name="QB_ROW_47240" localSheetId="0" hidden="1">'condensed lead'!$E$63</definedName>
    <definedName name="QB_ROW_48040" localSheetId="1" hidden="1">condensed!$E$59</definedName>
    <definedName name="QB_ROW_48040" localSheetId="0" hidden="1">'condensed lead'!$E$64</definedName>
    <definedName name="QB_ROW_48250" localSheetId="1" hidden="1">condensed!$F$66</definedName>
    <definedName name="QB_ROW_48250" localSheetId="0" hidden="1">'condensed lead'!#REF!</definedName>
    <definedName name="QB_ROW_48340" localSheetId="1" hidden="1">condensed!$E$67</definedName>
    <definedName name="QB_ROW_48340" localSheetId="0" hidden="1">'condensed lead'!$E$70</definedName>
    <definedName name="QB_ROW_49250" localSheetId="1" hidden="1">condensed!$F$60</definedName>
    <definedName name="QB_ROW_49250" localSheetId="0" hidden="1">'condensed lead'!$F$65</definedName>
    <definedName name="QB_ROW_50250" localSheetId="1" hidden="1">condensed!$F$61</definedName>
    <definedName name="QB_ROW_50250" localSheetId="0" hidden="1">'condensed lead'!$F$66</definedName>
    <definedName name="QB_ROW_5040" localSheetId="1" hidden="1">condensed!$E$4</definedName>
    <definedName name="QB_ROW_5040" localSheetId="0" hidden="1">'condensed lead'!$E$5</definedName>
    <definedName name="QB_ROW_51250" localSheetId="1" hidden="1">condensed!$F$62</definedName>
    <definedName name="QB_ROW_51250" localSheetId="0" hidden="1">'condensed lead'!$F$67</definedName>
    <definedName name="QB_ROW_52250" localSheetId="1" hidden="1">condensed!$F$63</definedName>
    <definedName name="QB_ROW_52250" localSheetId="0" hidden="1">'condensed lead'!#REF!</definedName>
    <definedName name="QB_ROW_5250" localSheetId="1" hidden="1">condensed!#REF!</definedName>
    <definedName name="QB_ROW_5250" localSheetId="0" hidden="1">'condensed lead'!#REF!</definedName>
    <definedName name="QB_ROW_53250" localSheetId="1" hidden="1">condensed!$F$64</definedName>
    <definedName name="QB_ROW_53250" localSheetId="0" hidden="1">'condensed lead'!$F$68</definedName>
    <definedName name="QB_ROW_5340" localSheetId="1" hidden="1">condensed!$E$11</definedName>
    <definedName name="QB_ROW_5340" localSheetId="0" hidden="1">'condensed lead'!$E$12</definedName>
    <definedName name="QB_ROW_54040" localSheetId="1" hidden="1">condensed!$E$68</definedName>
    <definedName name="QB_ROW_54040" localSheetId="0" hidden="1">'condensed lead'!$E$71</definedName>
    <definedName name="QB_ROW_54250" localSheetId="1" hidden="1">condensed!#REF!</definedName>
    <definedName name="QB_ROW_54250" localSheetId="0" hidden="1">'condensed lead'!#REF!</definedName>
    <definedName name="QB_ROW_54340" localSheetId="1" hidden="1">condensed!$E$72</definedName>
    <definedName name="QB_ROW_54340" localSheetId="0" hidden="1">'condensed lead'!$E$75</definedName>
    <definedName name="QB_ROW_55250" localSheetId="1" hidden="1">condensed!$F$69</definedName>
    <definedName name="QB_ROW_55250" localSheetId="0" hidden="1">'condensed lead'!$F$72</definedName>
    <definedName name="QB_ROW_56250" localSheetId="1" hidden="1">condensed!$F$70</definedName>
    <definedName name="QB_ROW_56250" localSheetId="0" hidden="1">'condensed lead'!$F$73</definedName>
    <definedName name="QB_ROW_57250" localSheetId="1" hidden="1">condensed!$F$71</definedName>
    <definedName name="QB_ROW_57250" localSheetId="0" hidden="1">'condensed lead'!$F$74</definedName>
    <definedName name="QB_ROW_58250" localSheetId="1" hidden="1">condensed!#REF!</definedName>
    <definedName name="QB_ROW_58250" localSheetId="0" hidden="1">'condensed lead'!#REF!</definedName>
    <definedName name="QB_ROW_59040" localSheetId="1" hidden="1">condensed!$E$73</definedName>
    <definedName name="QB_ROW_59040" localSheetId="0" hidden="1">'condensed lead'!$E$76</definedName>
    <definedName name="QB_ROW_59250" localSheetId="1" hidden="1">condensed!$F$78</definedName>
    <definedName name="QB_ROW_59250" localSheetId="0" hidden="1">'condensed lead'!#REF!</definedName>
    <definedName name="QB_ROW_59340" localSheetId="1" hidden="1">condensed!$E$79</definedName>
    <definedName name="QB_ROW_59340" localSheetId="0" hidden="1">'condensed lead'!$E$81</definedName>
    <definedName name="QB_ROW_60250" localSheetId="1" hidden="1">condensed!$F$74</definedName>
    <definedName name="QB_ROW_60250" localSheetId="0" hidden="1">'condensed lead'!$F$77</definedName>
    <definedName name="QB_ROW_61250" localSheetId="1" hidden="1">condensed!$F$75</definedName>
    <definedName name="QB_ROW_61250" localSheetId="0" hidden="1">'condensed lead'!$F$78</definedName>
    <definedName name="QB_ROW_62250" localSheetId="1" hidden="1">condensed!$F$76</definedName>
    <definedName name="QB_ROW_62250" localSheetId="0" hidden="1">'condensed lead'!$F$79</definedName>
    <definedName name="QB_ROW_6250" localSheetId="1" hidden="1">condensed!$F$5</definedName>
    <definedName name="QB_ROW_6250" localSheetId="0" hidden="1">'condensed lead'!$F$6</definedName>
    <definedName name="QB_ROW_63250" localSheetId="1" hidden="1">condensed!$F$77</definedName>
    <definedName name="QB_ROW_63250" localSheetId="0" hidden="1">'condensed lead'!$F$80</definedName>
    <definedName name="QB_ROW_64040" localSheetId="1" hidden="1">condensed!$E$82</definedName>
    <definedName name="QB_ROW_64040" localSheetId="0" hidden="1">'condensed lead'!$E$82</definedName>
    <definedName name="QB_ROW_64250" localSheetId="1" hidden="1">condensed!$F$94</definedName>
    <definedName name="QB_ROW_64250" localSheetId="0" hidden="1">'condensed lead'!#REF!</definedName>
    <definedName name="QB_ROW_64340" localSheetId="1" hidden="1">condensed!$E$95</definedName>
    <definedName name="QB_ROW_64340" localSheetId="0" hidden="1">'condensed lead'!$E$94</definedName>
    <definedName name="QB_ROW_65250" localSheetId="1" hidden="1">condensed!$F$83</definedName>
    <definedName name="QB_ROW_65250" localSheetId="0" hidden="1">'condensed lead'!$F$83</definedName>
    <definedName name="QB_ROW_66050" localSheetId="1" hidden="1">condensed!$F$84</definedName>
    <definedName name="QB_ROW_66050" localSheetId="0" hidden="1">'condensed lead'!$F$84</definedName>
    <definedName name="QB_ROW_66260" localSheetId="1" hidden="1">condensed!$G$90</definedName>
    <definedName name="QB_ROW_66260" localSheetId="0" hidden="1">'condensed lead'!$G$90</definedName>
    <definedName name="QB_ROW_66350" localSheetId="1" hidden="1">condensed!$F$91</definedName>
    <definedName name="QB_ROW_66350" localSheetId="0" hidden="1">'condensed lead'!$F$91</definedName>
    <definedName name="QB_ROW_67260" localSheetId="1" hidden="1">condensed!$G$85</definedName>
    <definedName name="QB_ROW_67260" localSheetId="0" hidden="1">'condensed lead'!$G$85</definedName>
    <definedName name="QB_ROW_68260" localSheetId="1" hidden="1">condensed!$G$86</definedName>
    <definedName name="QB_ROW_68260" localSheetId="0" hidden="1">'condensed lead'!#REF!</definedName>
    <definedName name="QB_ROW_69260" localSheetId="1" hidden="1">condensed!$G$87</definedName>
    <definedName name="QB_ROW_69260" localSheetId="0" hidden="1">'condensed lead'!$G$87</definedName>
    <definedName name="QB_ROW_70260" localSheetId="1" hidden="1">condensed!$G$88</definedName>
    <definedName name="QB_ROW_70260" localSheetId="0" hidden="1">'condensed lead'!$G$88</definedName>
    <definedName name="QB_ROW_71260" localSheetId="1" hidden="1">condensed!$G$89</definedName>
    <definedName name="QB_ROW_71260" localSheetId="0" hidden="1">'condensed lead'!$G$89</definedName>
    <definedName name="QB_ROW_72250" localSheetId="1" hidden="1">condensed!$F$92</definedName>
    <definedName name="QB_ROW_72250" localSheetId="0" hidden="1">'condensed lead'!$F$92</definedName>
    <definedName name="QB_ROW_7240" localSheetId="1" hidden="1">condensed!$E$57</definedName>
    <definedName name="QB_ROW_7240" localSheetId="0" hidden="1">'condensed lead'!$E$62</definedName>
    <definedName name="QB_ROW_73250" localSheetId="1" hidden="1">condensed!$F$93</definedName>
    <definedName name="QB_ROW_73250" localSheetId="0" hidden="1">'condensed lead'!$F$93</definedName>
    <definedName name="QB_ROW_74040" localSheetId="1" hidden="1">condensed!$E$96</definedName>
    <definedName name="QB_ROW_74040" localSheetId="0" hidden="1">'condensed lead'!$E$95</definedName>
    <definedName name="QB_ROW_74250" localSheetId="1" hidden="1">condensed!$F$103</definedName>
    <definedName name="QB_ROW_74250" localSheetId="0" hidden="1">'condensed lead'!#REF!</definedName>
    <definedName name="QB_ROW_74340" localSheetId="1" hidden="1">condensed!$E$104</definedName>
    <definedName name="QB_ROW_74340" localSheetId="0" hidden="1">'condensed lead'!$E$104</definedName>
    <definedName name="QB_ROW_75250" localSheetId="1" hidden="1">condensed!$F$97</definedName>
    <definedName name="QB_ROW_75250" localSheetId="0" hidden="1">'condensed lead'!$F$96</definedName>
    <definedName name="QB_ROW_76250" localSheetId="1" hidden="1">condensed!$F$98</definedName>
    <definedName name="QB_ROW_76250" localSheetId="0" hidden="1">'condensed lead'!$F$97</definedName>
    <definedName name="QB_ROW_77250" localSheetId="1" hidden="1">condensed!$F$99</definedName>
    <definedName name="QB_ROW_77250" localSheetId="0" hidden="1">'condensed lead'!$F$98</definedName>
    <definedName name="QB_ROW_78250" localSheetId="1" hidden="1">condensed!$F$100</definedName>
    <definedName name="QB_ROW_78250" localSheetId="0" hidden="1">'condensed lead'!$F$99</definedName>
    <definedName name="QB_ROW_79250" localSheetId="1" hidden="1">condensed!$F$101</definedName>
    <definedName name="QB_ROW_79250" localSheetId="0" hidden="1">'condensed lead'!$F$100</definedName>
    <definedName name="QB_ROW_80250" localSheetId="1" hidden="1">condensed!$F$102</definedName>
    <definedName name="QB_ROW_80250" localSheetId="0" hidden="1">'condensed lead'!$F$103</definedName>
    <definedName name="QB_ROW_81040" localSheetId="1" hidden="1">condensed!$E$105</definedName>
    <definedName name="QB_ROW_81040" localSheetId="0" hidden="1">'condensed lead'!#REF!</definedName>
    <definedName name="QB_ROW_81250" localSheetId="1" hidden="1">condensed!$F$110</definedName>
    <definedName name="QB_ROW_81250" localSheetId="0" hidden="1">'condensed lead'!#REF!</definedName>
    <definedName name="QB_ROW_81340" localSheetId="1" hidden="1">condensed!#REF!</definedName>
    <definedName name="QB_ROW_81340" localSheetId="0" hidden="1">'condensed lead'!#REF!</definedName>
    <definedName name="QB_ROW_82250" localSheetId="1" hidden="1">condensed!$F$106</definedName>
    <definedName name="QB_ROW_82250" localSheetId="0" hidden="1">'condensed lead'!#REF!</definedName>
    <definedName name="QB_ROW_8250" localSheetId="1" hidden="1">condensed!$F$6</definedName>
    <definedName name="QB_ROW_8250" localSheetId="0" hidden="1">'condensed lead'!$F$7</definedName>
    <definedName name="QB_ROW_83250" localSheetId="1" hidden="1">condensed!$F$107</definedName>
    <definedName name="QB_ROW_83250" localSheetId="0" hidden="1">'condensed lead'!#REF!</definedName>
    <definedName name="QB_ROW_84250" localSheetId="1" hidden="1">condensed!$F$108</definedName>
    <definedName name="QB_ROW_84250" localSheetId="0" hidden="1">'condensed lead'!#REF!</definedName>
    <definedName name="QB_ROW_85250" localSheetId="1" hidden="1">condensed!$F$109</definedName>
    <definedName name="QB_ROW_85250" localSheetId="0" hidden="1">'condensed lead'!#REF!</definedName>
    <definedName name="QB_ROW_86040" localSheetId="1" hidden="1">condensed!$E$111</definedName>
    <definedName name="QB_ROW_86040" localSheetId="0" hidden="1">'condensed lead'!$E$105</definedName>
    <definedName name="QB_ROW_86250" localSheetId="1" hidden="1">condensed!#REF!</definedName>
    <definedName name="QB_ROW_86250" localSheetId="0" hidden="1">'condensed lead'!#REF!</definedName>
    <definedName name="QB_ROW_86321" localSheetId="1" hidden="1">condensed!$C$55</definedName>
    <definedName name="QB_ROW_86321" localSheetId="0" hidden="1">'condensed lead'!$C$60</definedName>
    <definedName name="QB_ROW_86340" localSheetId="1" hidden="1">condensed!$E$118</definedName>
    <definedName name="QB_ROW_86340" localSheetId="0" hidden="1">'condensed lead'!$E$112</definedName>
    <definedName name="QB_ROW_87031" localSheetId="1" hidden="1">condensed!$D$52</definedName>
    <definedName name="QB_ROW_87031" localSheetId="0" hidden="1">'condensed lead'!#REF!</definedName>
    <definedName name="QB_ROW_87250" localSheetId="1" hidden="1">condensed!$F$112</definedName>
    <definedName name="QB_ROW_87250" localSheetId="0" hidden="1">'condensed lead'!$F$106</definedName>
    <definedName name="QB_ROW_87331" localSheetId="1" hidden="1">condensed!$D$54</definedName>
    <definedName name="QB_ROW_87331" localSheetId="0" hidden="1">'condensed lead'!#REF!</definedName>
    <definedName name="QB_ROW_88250" localSheetId="1" hidden="1">condensed!$F$113</definedName>
    <definedName name="QB_ROW_88250" localSheetId="0" hidden="1">'condensed lead'!$F$107</definedName>
    <definedName name="QB_ROW_89250" localSheetId="1" hidden="1">condensed!$F$114</definedName>
    <definedName name="QB_ROW_89250" localSheetId="0" hidden="1">'condensed lead'!$F$108</definedName>
    <definedName name="QB_ROW_90250" localSheetId="1" hidden="1">condensed!$F$115</definedName>
    <definedName name="QB_ROW_90250" localSheetId="0" hidden="1">'condensed lead'!$F$109</definedName>
    <definedName name="QB_ROW_91250" localSheetId="1" hidden="1">condensed!$F$116</definedName>
    <definedName name="QB_ROW_91250" localSheetId="0" hidden="1">'condensed lead'!$F$110</definedName>
    <definedName name="QB_ROW_92250" localSheetId="1" hidden="1">condensed!$F$155</definedName>
    <definedName name="QB_ROW_92250" localSheetId="0" hidden="1">'condensed lead'!$F$149</definedName>
    <definedName name="QB_ROW_9250" localSheetId="1" hidden="1">condensed!$F$10</definedName>
    <definedName name="QB_ROW_9250" localSheetId="0" hidden="1">'condensed lead'!$F$8</definedName>
    <definedName name="QB_ROW_93250" localSheetId="1" hidden="1">condensed!$F$117</definedName>
    <definedName name="QB_ROW_93250" localSheetId="0" hidden="1">'condensed lead'!$F$111</definedName>
    <definedName name="QB_ROW_94240" localSheetId="1" hidden="1">condensed!$E$119</definedName>
    <definedName name="QB_ROW_94240" localSheetId="0" hidden="1">'condensed lead'!$E$113</definedName>
    <definedName name="QB_ROW_95040" localSheetId="1" hidden="1">condensed!$E$120</definedName>
    <definedName name="QB_ROW_95040" localSheetId="0" hidden="1">'condensed lead'!$E$114</definedName>
    <definedName name="QB_ROW_95250" localSheetId="1" hidden="1">condensed!$F$123</definedName>
    <definedName name="QB_ROW_95250" localSheetId="0" hidden="1">'condensed lead'!#REF!</definedName>
    <definedName name="QB_ROW_95340" localSheetId="1" hidden="1">condensed!$E$124</definedName>
    <definedName name="QB_ROW_95340" localSheetId="0" hidden="1">'condensed lead'!$E$117</definedName>
    <definedName name="QB_ROW_96250" localSheetId="1" hidden="1">condensed!$F$121</definedName>
    <definedName name="QB_ROW_96250" localSheetId="0" hidden="1">'condensed lead'!$F$115</definedName>
    <definedName name="QB_ROW_97250" localSheetId="1" hidden="1">condensed!$F$122</definedName>
    <definedName name="QB_ROW_97250" localSheetId="0" hidden="1">'condensed lead'!$F$116</definedName>
    <definedName name="QB_ROW_98040" localSheetId="1" hidden="1">condensed!$E$126</definedName>
    <definedName name="QB_ROW_98040" localSheetId="0" hidden="1">'condensed lead'!$E$125</definedName>
    <definedName name="QB_ROW_98250" localSheetId="1" hidden="1">condensed!$F$161</definedName>
    <definedName name="QB_ROW_98250" localSheetId="0" hidden="1">'condensed lead'!#REF!</definedName>
    <definedName name="QB_ROW_98340" localSheetId="1" hidden="1">condensed!$E$162</definedName>
    <definedName name="QB_ROW_98340" localSheetId="0" hidden="1">'condensed lead'!$E$154</definedName>
    <definedName name="QB_ROW_99050" localSheetId="1" hidden="1">condensed!$F$127</definedName>
    <definedName name="QB_ROW_99050" localSheetId="0" hidden="1">'condensed lead'!$F$126</definedName>
    <definedName name="QB_ROW_99260" localSheetId="1" hidden="1">condensed!$G$135</definedName>
    <definedName name="QB_ROW_99260" localSheetId="0" hidden="1">'condensed lead'!#REF!</definedName>
    <definedName name="QB_ROW_99350" localSheetId="1" hidden="1">condensed!$F$136</definedName>
    <definedName name="QB_ROW_99350" localSheetId="0" hidden="1">'condensed lead'!$F$133</definedName>
    <definedName name="QBCANSUPPORTUPDATE" localSheetId="1">TRUE</definedName>
    <definedName name="QBCANSUPPORTUPDATE" localSheetId="0">TRUE</definedName>
    <definedName name="QBCOMPANYFILENAME" localSheetId="1">"S:\Shared Documents\Operations\Finances\Accounting Admin\QuickBooks\MLAC Current\mlac2014.QBW"</definedName>
    <definedName name="QBCOMPANYFILENAME" localSheetId="0">"S:\Shared Documents\Operations\Finances\Accounting Admin\QuickBooks\MLAC Current\mlac2014.QBW"</definedName>
    <definedName name="QBENDDATE" localSheetId="1">20140430</definedName>
    <definedName name="QBENDDATE" localSheetId="0">20140630</definedName>
    <definedName name="QBHEADERSONSCREEN" localSheetId="1">FALSE</definedName>
    <definedName name="QBHEADERSONSCREEN" localSheetId="0">FALSE</definedName>
    <definedName name="QBMETADATASIZE" localSheetId="1">5785</definedName>
    <definedName name="QBMETADATASIZE" localSheetId="0">5785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0</definedName>
    <definedName name="QBREPORTCOMPANYID" localSheetId="1">"514482921ec94e13ae22d8b1879ecdd7"</definedName>
    <definedName name="QBREPORTCOMPANYID" localSheetId="0">"514482921ec94e13ae22d8b1879ecdd7"</definedName>
    <definedName name="QBREPORTCOMPARECOL_ANNUALBUDGET" localSheetId="1">FALSE</definedName>
    <definedName name="QBREPORTCOMPARECOL_ANNUALBUDGET" localSheetId="0">FALSE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TRUE</definedName>
    <definedName name="QBREPORTCOMPARECOL_BUDDIFF" localSheetId="0">TRUE</definedName>
    <definedName name="QBREPORTCOMPARECOL_BUDGET" localSheetId="1">TRUE</definedName>
    <definedName name="QBREPORTCOMPARECOL_BUDGET" localSheetId="0">TRUE</definedName>
    <definedName name="QBREPORTCOMPARECOL_BUDPCT" localSheetId="1">TRUE</definedName>
    <definedName name="QBREPORTCOMPARECOL_BUDPCT" localSheetId="0">TRUE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FALSE</definedName>
    <definedName name="QBREPORTCOMPARECOL_YTDBUDGET" localSheetId="1">FALSE</definedName>
    <definedName name="QBREPORTCOMPARECOL_YTDBUDGET" localSheetId="0">FALSE</definedName>
    <definedName name="QBREPORTCOMPARECOL_YTDPCT" localSheetId="1">FALSE</definedName>
    <definedName name="QBREPORTCOMPARECOL_YTDPCT" localSheetId="0">FALSE</definedName>
    <definedName name="QBREPORTROWAXIS" localSheetId="1">11</definedName>
    <definedName name="QBREPORTROWAXIS" localSheetId="0">11</definedName>
    <definedName name="QBREPORTSUBCOLAXIS" localSheetId="1">24</definedName>
    <definedName name="QBREPORTSUBCOLAXIS" localSheetId="0">24</definedName>
    <definedName name="QBREPORTTYPE" localSheetId="1">288</definedName>
    <definedName name="QBREPORTTYPE" localSheetId="0">288</definedName>
    <definedName name="QBROWHEADERS" localSheetId="1">8</definedName>
    <definedName name="QBROWHEADERS" localSheetId="0">8</definedName>
    <definedName name="QBSTARTDATE" localSheetId="1">20130901</definedName>
    <definedName name="QBSTARTDATE" localSheetId="0">20130901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2" i="3" l="1"/>
  <c r="K12" i="3"/>
  <c r="K21" i="3"/>
  <c r="K31" i="3"/>
  <c r="K33" i="3"/>
  <c r="K41" i="3"/>
  <c r="K48" i="3"/>
  <c r="K52" i="3"/>
  <c r="K58" i="3"/>
  <c r="K59" i="3"/>
  <c r="K60" i="3"/>
  <c r="K70" i="3"/>
  <c r="K75" i="3"/>
  <c r="K81" i="3"/>
  <c r="K91" i="3"/>
  <c r="K94" i="3"/>
  <c r="K104" i="3"/>
  <c r="K112" i="3"/>
  <c r="K117" i="3"/>
  <c r="K124" i="3"/>
  <c r="K133" i="3"/>
  <c r="K139" i="3"/>
  <c r="K142" i="3"/>
  <c r="K148" i="3"/>
  <c r="K153" i="3"/>
  <c r="K154" i="3"/>
  <c r="K161" i="3"/>
  <c r="K162" i="3"/>
  <c r="K166" i="3"/>
  <c r="K172" i="3"/>
  <c r="K173" i="3"/>
  <c r="K174" i="3"/>
  <c r="K183" i="3"/>
  <c r="K184" i="3"/>
  <c r="K185" i="3"/>
  <c r="K186" i="3"/>
  <c r="I12" i="3"/>
  <c r="I21" i="3"/>
  <c r="I31" i="3"/>
  <c r="I33" i="3"/>
  <c r="I41" i="3"/>
  <c r="I48" i="3"/>
  <c r="I52" i="3"/>
  <c r="I58" i="3"/>
  <c r="I59" i="3"/>
  <c r="I60" i="3"/>
  <c r="I70" i="3"/>
  <c r="I75" i="3"/>
  <c r="I81" i="3"/>
  <c r="I91" i="3"/>
  <c r="I94" i="3"/>
  <c r="I104" i="3"/>
  <c r="I112" i="3"/>
  <c r="I117" i="3"/>
  <c r="I124" i="3"/>
  <c r="I133" i="3"/>
  <c r="I139" i="3"/>
  <c r="I142" i="3"/>
  <c r="I148" i="3"/>
  <c r="I153" i="3"/>
  <c r="I154" i="3"/>
  <c r="I161" i="3"/>
  <c r="I162" i="3"/>
  <c r="I166" i="3"/>
  <c r="I173" i="3"/>
  <c r="I174" i="3"/>
  <c r="I183" i="3"/>
  <c r="I184" i="3"/>
  <c r="I185" i="3"/>
  <c r="I186" i="3"/>
  <c r="O186" i="3"/>
  <c r="M186" i="3"/>
  <c r="O185" i="3"/>
  <c r="M185" i="3"/>
  <c r="O184" i="3"/>
  <c r="M184" i="3"/>
  <c r="O183" i="3"/>
  <c r="M183" i="3"/>
  <c r="O182" i="3"/>
  <c r="M182" i="3"/>
  <c r="O181" i="3"/>
  <c r="M181" i="3"/>
  <c r="O180" i="3"/>
  <c r="M180" i="3"/>
  <c r="O179" i="3"/>
  <c r="M179" i="3"/>
  <c r="O178" i="3"/>
  <c r="M178" i="3"/>
  <c r="O174" i="3"/>
  <c r="M174" i="3"/>
  <c r="O173" i="3"/>
  <c r="M173" i="3"/>
  <c r="O172" i="3"/>
  <c r="M172" i="3"/>
  <c r="O171" i="3"/>
  <c r="M171" i="3"/>
  <c r="O170" i="3"/>
  <c r="M170" i="3"/>
  <c r="O169" i="3"/>
  <c r="M169" i="3"/>
  <c r="O167" i="3"/>
  <c r="M167" i="3"/>
  <c r="O166" i="3"/>
  <c r="M166" i="3"/>
  <c r="O165" i="3"/>
  <c r="M165" i="3"/>
  <c r="O164" i="3"/>
  <c r="M164" i="3"/>
  <c r="O162" i="3"/>
  <c r="M162" i="3"/>
  <c r="O161" i="3"/>
  <c r="M161" i="3"/>
  <c r="O160" i="3"/>
  <c r="M160" i="3"/>
  <c r="O159" i="3"/>
  <c r="M159" i="3"/>
  <c r="O157" i="3"/>
  <c r="M157" i="3"/>
  <c r="O156" i="3"/>
  <c r="M156" i="3"/>
  <c r="O154" i="3"/>
  <c r="M154" i="3"/>
  <c r="O153" i="3"/>
  <c r="M153" i="3"/>
  <c r="O152" i="3"/>
  <c r="M152" i="3"/>
  <c r="O151" i="3"/>
  <c r="M151" i="3"/>
  <c r="O149" i="3"/>
  <c r="M149" i="3"/>
  <c r="O148" i="3"/>
  <c r="M148" i="3"/>
  <c r="O147" i="3"/>
  <c r="M147" i="3"/>
  <c r="O146" i="3"/>
  <c r="M146" i="3"/>
  <c r="O145" i="3"/>
  <c r="M145" i="3"/>
  <c r="O144" i="3"/>
  <c r="M144" i="3"/>
  <c r="O142" i="3"/>
  <c r="M142" i="3"/>
  <c r="O141" i="3"/>
  <c r="M141" i="3"/>
  <c r="O140" i="3"/>
  <c r="M140" i="3"/>
  <c r="O139" i="3"/>
  <c r="M139" i="3"/>
  <c r="O138" i="3"/>
  <c r="M138" i="3"/>
  <c r="O137" i="3"/>
  <c r="M137" i="3"/>
  <c r="O136" i="3"/>
  <c r="M136" i="3"/>
  <c r="O133" i="3"/>
  <c r="M133" i="3"/>
  <c r="O132" i="3"/>
  <c r="M132" i="3"/>
  <c r="O131" i="3"/>
  <c r="M131" i="3"/>
  <c r="O130" i="3"/>
  <c r="M130" i="3"/>
  <c r="O129" i="3"/>
  <c r="M129" i="3"/>
  <c r="O128" i="3"/>
  <c r="M128" i="3"/>
  <c r="O127" i="3"/>
  <c r="M127" i="3"/>
  <c r="O124" i="3"/>
  <c r="M124" i="3"/>
  <c r="O123" i="3"/>
  <c r="M123" i="3"/>
  <c r="O122" i="3"/>
  <c r="M122" i="3"/>
  <c r="O121" i="3"/>
  <c r="M121" i="3"/>
  <c r="O120" i="3"/>
  <c r="M120" i="3"/>
  <c r="O119" i="3"/>
  <c r="M119" i="3"/>
  <c r="O117" i="3"/>
  <c r="M117" i="3"/>
  <c r="O116" i="3"/>
  <c r="M116" i="3"/>
  <c r="O115" i="3"/>
  <c r="M115" i="3"/>
  <c r="O113" i="3"/>
  <c r="M113" i="3"/>
  <c r="O112" i="3"/>
  <c r="M112" i="3"/>
  <c r="O111" i="3"/>
  <c r="M111" i="3"/>
  <c r="O110" i="3"/>
  <c r="M110" i="3"/>
  <c r="O109" i="3"/>
  <c r="M109" i="3"/>
  <c r="O108" i="3"/>
  <c r="M108" i="3"/>
  <c r="O107" i="3"/>
  <c r="M107" i="3"/>
  <c r="O106" i="3"/>
  <c r="M106" i="3"/>
  <c r="O104" i="3"/>
  <c r="M104" i="3"/>
  <c r="O103" i="3"/>
  <c r="M103" i="3"/>
  <c r="O102" i="3"/>
  <c r="M102" i="3"/>
  <c r="O101" i="3"/>
  <c r="M101" i="3"/>
  <c r="O100" i="3"/>
  <c r="M100" i="3"/>
  <c r="O99" i="3"/>
  <c r="M99" i="3"/>
  <c r="O98" i="3"/>
  <c r="M98" i="3"/>
  <c r="O97" i="3"/>
  <c r="M97" i="3"/>
  <c r="O96" i="3"/>
  <c r="M96" i="3"/>
  <c r="O94" i="3"/>
  <c r="M94" i="3"/>
  <c r="O93" i="3"/>
  <c r="M93" i="3"/>
  <c r="O92" i="3"/>
  <c r="M92" i="3"/>
  <c r="O91" i="3"/>
  <c r="M91" i="3"/>
  <c r="O90" i="3"/>
  <c r="M90" i="3"/>
  <c r="O89" i="3"/>
  <c r="M89" i="3"/>
  <c r="O88" i="3"/>
  <c r="M88" i="3"/>
  <c r="O87" i="3"/>
  <c r="M87" i="3"/>
  <c r="O85" i="3"/>
  <c r="M85" i="3"/>
  <c r="O83" i="3"/>
  <c r="M83" i="3"/>
  <c r="O81" i="3"/>
  <c r="M81" i="3"/>
  <c r="O80" i="3"/>
  <c r="M80" i="3"/>
  <c r="O79" i="3"/>
  <c r="M79" i="3"/>
  <c r="O78" i="3"/>
  <c r="M78" i="3"/>
  <c r="O77" i="3"/>
  <c r="M77" i="3"/>
  <c r="O75" i="3"/>
  <c r="M75" i="3"/>
  <c r="O74" i="3"/>
  <c r="M74" i="3"/>
  <c r="O73" i="3"/>
  <c r="M73" i="3"/>
  <c r="O72" i="3"/>
  <c r="M72" i="3"/>
  <c r="O70" i="3"/>
  <c r="M70" i="3"/>
  <c r="O69" i="3"/>
  <c r="M69" i="3"/>
  <c r="O68" i="3"/>
  <c r="M68" i="3"/>
  <c r="O67" i="3"/>
  <c r="M67" i="3"/>
  <c r="O66" i="3"/>
  <c r="M66" i="3"/>
  <c r="O65" i="3"/>
  <c r="M65" i="3"/>
  <c r="O63" i="3"/>
  <c r="M63" i="3"/>
  <c r="O62" i="3"/>
  <c r="M62" i="3"/>
  <c r="O60" i="3"/>
  <c r="M60" i="3"/>
  <c r="O59" i="3"/>
  <c r="M59" i="3"/>
  <c r="O58" i="3"/>
  <c r="M58" i="3"/>
  <c r="O57" i="3"/>
  <c r="M57" i="3"/>
  <c r="O56" i="3"/>
  <c r="M56" i="3"/>
  <c r="O55" i="3"/>
  <c r="M55" i="3"/>
  <c r="O54" i="3"/>
  <c r="M54" i="3"/>
  <c r="O52" i="3"/>
  <c r="M52" i="3"/>
  <c r="O51" i="3"/>
  <c r="M51" i="3"/>
  <c r="O50" i="3"/>
  <c r="M50" i="3"/>
  <c r="O48" i="3"/>
  <c r="M48" i="3"/>
  <c r="O47" i="3"/>
  <c r="M47" i="3"/>
  <c r="O46" i="3"/>
  <c r="M46" i="3"/>
  <c r="O45" i="3"/>
  <c r="M45" i="3"/>
  <c r="O44" i="3"/>
  <c r="M44" i="3"/>
  <c r="O42" i="3"/>
  <c r="M42" i="3"/>
  <c r="O41" i="3"/>
  <c r="M41" i="3"/>
  <c r="O40" i="3"/>
  <c r="M40" i="3"/>
  <c r="O39" i="3"/>
  <c r="M39" i="3"/>
  <c r="O38" i="3"/>
  <c r="M38" i="3"/>
  <c r="O37" i="3"/>
  <c r="M37" i="3"/>
  <c r="O36" i="3"/>
  <c r="M36" i="3"/>
  <c r="O35" i="3"/>
  <c r="M35" i="3"/>
  <c r="O33" i="3"/>
  <c r="M33" i="3"/>
  <c r="O32" i="3"/>
  <c r="M32" i="3"/>
  <c r="O31" i="3"/>
  <c r="M31" i="3"/>
  <c r="O30" i="3"/>
  <c r="M30" i="3"/>
  <c r="O29" i="3"/>
  <c r="M29" i="3"/>
  <c r="O28" i="3"/>
  <c r="M28" i="3"/>
  <c r="O27" i="3"/>
  <c r="M27" i="3"/>
  <c r="O25" i="3"/>
  <c r="M25" i="3"/>
  <c r="O24" i="3"/>
  <c r="M24" i="3"/>
  <c r="O23" i="3"/>
  <c r="M23" i="3"/>
  <c r="O21" i="3"/>
  <c r="M21" i="3"/>
  <c r="O20" i="3"/>
  <c r="M20" i="3"/>
  <c r="O19" i="3"/>
  <c r="M19" i="3"/>
  <c r="O18" i="3"/>
  <c r="M18" i="3"/>
  <c r="O17" i="3"/>
  <c r="M17" i="3"/>
  <c r="O16" i="3"/>
  <c r="M16" i="3"/>
  <c r="O15" i="3"/>
  <c r="M15" i="3"/>
  <c r="O14" i="3"/>
  <c r="M14" i="3"/>
  <c r="O12" i="3"/>
  <c r="M12" i="3"/>
  <c r="O11" i="3"/>
  <c r="M11" i="3"/>
  <c r="O9" i="3"/>
  <c r="M9" i="3"/>
  <c r="O8" i="3"/>
  <c r="M8" i="3"/>
  <c r="O7" i="3"/>
  <c r="M7" i="3"/>
  <c r="O6" i="3"/>
  <c r="M6" i="3"/>
  <c r="K8" i="1"/>
  <c r="I8" i="1"/>
  <c r="M8" i="1"/>
  <c r="O8" i="1"/>
  <c r="K189" i="1"/>
  <c r="I189" i="1"/>
  <c r="I1" i="1"/>
  <c r="K7" i="1"/>
  <c r="I7" i="1"/>
  <c r="K10" i="1"/>
  <c r="I10" i="1"/>
  <c r="M7" i="1"/>
  <c r="O7" i="1"/>
  <c r="I117" i="1"/>
  <c r="K125" i="1"/>
  <c r="I125" i="1"/>
  <c r="K13" i="1"/>
  <c r="I13" i="1"/>
  <c r="I18" i="1"/>
  <c r="K18" i="1"/>
  <c r="I21" i="1"/>
  <c r="K21" i="1"/>
  <c r="I22" i="1"/>
  <c r="K22" i="1"/>
  <c r="O18" i="1"/>
  <c r="O22" i="1"/>
  <c r="M125" i="1"/>
  <c r="O125" i="1"/>
  <c r="K147" i="1"/>
  <c r="I147" i="1"/>
  <c r="O13" i="1"/>
  <c r="M22" i="1"/>
  <c r="M13" i="1"/>
  <c r="M18" i="1"/>
  <c r="M21" i="1"/>
  <c r="O21" i="1"/>
  <c r="O147" i="1"/>
  <c r="M147" i="1"/>
  <c r="K17" i="1"/>
  <c r="I17" i="1"/>
  <c r="M17" i="1"/>
  <c r="O17" i="1"/>
  <c r="K202" i="1"/>
  <c r="I202" i="1"/>
  <c r="K179" i="1"/>
  <c r="I179" i="1"/>
  <c r="K178" i="1"/>
  <c r="I178" i="1"/>
  <c r="K160" i="1"/>
  <c r="I160" i="1"/>
  <c r="K155" i="1"/>
  <c r="I155" i="1"/>
  <c r="K154" i="1"/>
  <c r="I154" i="1"/>
  <c r="K136" i="1"/>
  <c r="I136" i="1"/>
  <c r="K124" i="1"/>
  <c r="I124" i="1"/>
  <c r="K119" i="1"/>
  <c r="I119" i="1"/>
  <c r="K113" i="1"/>
  <c r="K114" i="1"/>
  <c r="K115" i="1"/>
  <c r="K116" i="1"/>
  <c r="K117" i="1"/>
  <c r="K112" i="1"/>
  <c r="I116" i="1"/>
  <c r="I115" i="1"/>
  <c r="I114" i="1"/>
  <c r="I113" i="1"/>
  <c r="I112" i="1"/>
  <c r="K79" i="1"/>
  <c r="I79" i="1"/>
  <c r="I104" i="1"/>
  <c r="K104" i="1"/>
  <c r="K95" i="1"/>
  <c r="K70" i="1"/>
  <c r="K71" i="1"/>
  <c r="I70" i="1"/>
  <c r="I71" i="1"/>
  <c r="K69" i="1"/>
  <c r="I69" i="1"/>
  <c r="K58" i="1"/>
  <c r="K59" i="1"/>
  <c r="K60" i="1"/>
  <c r="K61" i="1"/>
  <c r="K62" i="1"/>
  <c r="K63" i="1"/>
  <c r="K64" i="1"/>
  <c r="K65" i="1"/>
  <c r="K66" i="1"/>
  <c r="K67" i="1"/>
  <c r="I58" i="1"/>
  <c r="I59" i="1"/>
  <c r="I60" i="1"/>
  <c r="I61" i="1"/>
  <c r="I62" i="1"/>
  <c r="I63" i="1"/>
  <c r="I64" i="1"/>
  <c r="I65" i="1"/>
  <c r="I66" i="1"/>
  <c r="I67" i="1"/>
  <c r="K57" i="1"/>
  <c r="I57" i="1"/>
  <c r="K50" i="1"/>
  <c r="I50" i="1"/>
  <c r="K41" i="1"/>
  <c r="I41" i="1"/>
  <c r="K35" i="1"/>
  <c r="I35" i="1"/>
  <c r="K28" i="1"/>
  <c r="I28" i="1"/>
  <c r="K23" i="1"/>
  <c r="K24" i="1"/>
  <c r="K25" i="1"/>
  <c r="K26" i="1"/>
  <c r="I23" i="1"/>
  <c r="I24" i="1"/>
  <c r="I25" i="1"/>
  <c r="I26" i="1"/>
  <c r="I16" i="1"/>
  <c r="K16" i="1"/>
  <c r="K15" i="1"/>
  <c r="I15" i="1"/>
  <c r="K6" i="1"/>
  <c r="I6" i="1"/>
  <c r="K5" i="1"/>
  <c r="I5" i="1"/>
  <c r="K11" i="1"/>
  <c r="I11" i="1"/>
  <c r="I19" i="1"/>
  <c r="M202" i="1"/>
  <c r="I162" i="1"/>
  <c r="K19" i="1"/>
  <c r="I27" i="1"/>
  <c r="I172" i="1"/>
  <c r="K162" i="1"/>
  <c r="K172" i="1"/>
  <c r="M112" i="1"/>
  <c r="I95" i="1"/>
  <c r="O112" i="1"/>
  <c r="M35" i="1"/>
  <c r="M11" i="1"/>
  <c r="I51" i="1"/>
  <c r="M19" i="1"/>
  <c r="O19" i="1"/>
  <c r="O11" i="1"/>
  <c r="O196" i="1"/>
  <c r="O197" i="1"/>
  <c r="O198" i="1"/>
  <c r="M196" i="1"/>
  <c r="M197" i="1"/>
  <c r="M198" i="1"/>
  <c r="K204" i="1"/>
  <c r="K205" i="1"/>
  <c r="I204" i="1"/>
  <c r="I205" i="1"/>
  <c r="O200" i="1"/>
  <c r="M200" i="1"/>
  <c r="O199" i="1"/>
  <c r="M199" i="1"/>
  <c r="O187" i="1"/>
  <c r="M187" i="1"/>
  <c r="O185" i="1"/>
  <c r="M185" i="1"/>
  <c r="O182" i="1"/>
  <c r="M182" i="1"/>
  <c r="O179" i="1"/>
  <c r="M179" i="1"/>
  <c r="O178" i="1"/>
  <c r="O176" i="1"/>
  <c r="M176" i="1"/>
  <c r="O175" i="1"/>
  <c r="M175" i="1"/>
  <c r="K170" i="1"/>
  <c r="I170" i="1"/>
  <c r="O168" i="1"/>
  <c r="M168" i="1"/>
  <c r="O167" i="1"/>
  <c r="M167" i="1"/>
  <c r="O165" i="1"/>
  <c r="M165" i="1"/>
  <c r="O164" i="1"/>
  <c r="M164" i="1"/>
  <c r="M160" i="1"/>
  <c r="O158" i="1"/>
  <c r="M158" i="1"/>
  <c r="O157" i="1"/>
  <c r="M157" i="1"/>
  <c r="O155" i="1"/>
  <c r="M155" i="1"/>
  <c r="M154" i="1"/>
  <c r="O151" i="1"/>
  <c r="M151" i="1"/>
  <c r="O150" i="1"/>
  <c r="M150" i="1"/>
  <c r="O149" i="1"/>
  <c r="M149" i="1"/>
  <c r="O145" i="1"/>
  <c r="M145" i="1"/>
  <c r="K143" i="1"/>
  <c r="I143" i="1"/>
  <c r="O141" i="1"/>
  <c r="M141" i="1"/>
  <c r="O140" i="1"/>
  <c r="M140" i="1"/>
  <c r="O139" i="1"/>
  <c r="M139" i="1"/>
  <c r="O134" i="1"/>
  <c r="M134" i="1"/>
  <c r="O132" i="1"/>
  <c r="M132" i="1"/>
  <c r="O131" i="1"/>
  <c r="M131" i="1"/>
  <c r="O130" i="1"/>
  <c r="M130" i="1"/>
  <c r="O129" i="1"/>
  <c r="M129" i="1"/>
  <c r="O128" i="1"/>
  <c r="M128" i="1"/>
  <c r="O124" i="1"/>
  <c r="O122" i="1"/>
  <c r="M122" i="1"/>
  <c r="O121" i="1"/>
  <c r="M121" i="1"/>
  <c r="O119" i="1"/>
  <c r="M119" i="1"/>
  <c r="K118" i="1"/>
  <c r="I118" i="1"/>
  <c r="O117" i="1"/>
  <c r="M117" i="1"/>
  <c r="O116" i="1"/>
  <c r="M116" i="1"/>
  <c r="O115" i="1"/>
  <c r="M115" i="1"/>
  <c r="O114" i="1"/>
  <c r="M114" i="1"/>
  <c r="O113" i="1"/>
  <c r="M113" i="1"/>
  <c r="O109" i="1"/>
  <c r="M109" i="1"/>
  <c r="O108" i="1"/>
  <c r="M108" i="1"/>
  <c r="O107" i="1"/>
  <c r="M107" i="1"/>
  <c r="O106" i="1"/>
  <c r="M106" i="1"/>
  <c r="M104" i="1"/>
  <c r="O102" i="1"/>
  <c r="M102" i="1"/>
  <c r="O101" i="1"/>
  <c r="M101" i="1"/>
  <c r="O100" i="1"/>
  <c r="M100" i="1"/>
  <c r="O99" i="1"/>
  <c r="M99" i="1"/>
  <c r="O98" i="1"/>
  <c r="M98" i="1"/>
  <c r="O97" i="1"/>
  <c r="M97" i="1"/>
  <c r="O94" i="1"/>
  <c r="M94" i="1"/>
  <c r="O93" i="1"/>
  <c r="M93" i="1"/>
  <c r="O92" i="1"/>
  <c r="M92" i="1"/>
  <c r="K91" i="1"/>
  <c r="I91" i="1"/>
  <c r="O90" i="1"/>
  <c r="M90" i="1"/>
  <c r="O89" i="1"/>
  <c r="M89" i="1"/>
  <c r="O88" i="1"/>
  <c r="M88" i="1"/>
  <c r="O87" i="1"/>
  <c r="M87" i="1"/>
  <c r="O86" i="1"/>
  <c r="M86" i="1"/>
  <c r="O85" i="1"/>
  <c r="M85" i="1"/>
  <c r="O83" i="1"/>
  <c r="M83" i="1"/>
  <c r="O77" i="1"/>
  <c r="M77" i="1"/>
  <c r="O76" i="1"/>
  <c r="M76" i="1"/>
  <c r="O75" i="1"/>
  <c r="M75" i="1"/>
  <c r="O74" i="1"/>
  <c r="M74" i="1"/>
  <c r="K72" i="1"/>
  <c r="I72" i="1"/>
  <c r="O71" i="1"/>
  <c r="M71" i="1"/>
  <c r="O70" i="1"/>
  <c r="M70" i="1"/>
  <c r="O69" i="1"/>
  <c r="M69" i="1"/>
  <c r="O65" i="1"/>
  <c r="M65" i="1"/>
  <c r="O64" i="1"/>
  <c r="M64" i="1"/>
  <c r="O62" i="1"/>
  <c r="M62" i="1"/>
  <c r="O61" i="1"/>
  <c r="M61" i="1"/>
  <c r="O60" i="1"/>
  <c r="M60" i="1"/>
  <c r="O58" i="1"/>
  <c r="M58" i="1"/>
  <c r="O57" i="1"/>
  <c r="M57" i="1"/>
  <c r="I54" i="1"/>
  <c r="O48" i="1"/>
  <c r="M48" i="1"/>
  <c r="O46" i="1"/>
  <c r="M46" i="1"/>
  <c r="O45" i="1"/>
  <c r="M45" i="1"/>
  <c r="O44" i="1"/>
  <c r="M44" i="1"/>
  <c r="O43" i="1"/>
  <c r="M43" i="1"/>
  <c r="O39" i="1"/>
  <c r="M39" i="1"/>
  <c r="O33" i="1"/>
  <c r="M33" i="1"/>
  <c r="O30" i="1"/>
  <c r="M30" i="1"/>
  <c r="O28" i="1"/>
  <c r="M28" i="1"/>
  <c r="K27" i="1"/>
  <c r="K51" i="1"/>
  <c r="O51" i="1"/>
  <c r="O25" i="1"/>
  <c r="M25" i="1"/>
  <c r="O24" i="1"/>
  <c r="M24" i="1"/>
  <c r="O23" i="1"/>
  <c r="M23" i="1"/>
  <c r="O16" i="1"/>
  <c r="M16" i="1"/>
  <c r="O15" i="1"/>
  <c r="M15" i="1"/>
  <c r="O10" i="1"/>
  <c r="M10" i="1"/>
  <c r="O6" i="1"/>
  <c r="M6" i="1"/>
  <c r="K191" i="1"/>
  <c r="I191" i="1"/>
  <c r="M143" i="1"/>
  <c r="O189" i="1"/>
  <c r="O41" i="1"/>
  <c r="M27" i="1"/>
  <c r="O170" i="1"/>
  <c r="M41" i="1"/>
  <c r="O79" i="1"/>
  <c r="O27" i="1"/>
  <c r="O202" i="1"/>
  <c r="M172" i="1"/>
  <c r="O160" i="1"/>
  <c r="M95" i="1"/>
  <c r="O50" i="1"/>
  <c r="O118" i="1"/>
  <c r="O154" i="1"/>
  <c r="O35" i="1"/>
  <c r="M50" i="1"/>
  <c r="M170" i="1"/>
  <c r="O95" i="1"/>
  <c r="M79" i="1"/>
  <c r="M189" i="1"/>
  <c r="O205" i="1"/>
  <c r="O204" i="1"/>
  <c r="M118" i="1"/>
  <c r="M124" i="1"/>
  <c r="O104" i="1"/>
  <c r="M67" i="1"/>
  <c r="M136" i="1"/>
  <c r="M178" i="1"/>
  <c r="M204" i="1"/>
  <c r="O72" i="1"/>
  <c r="O136" i="1"/>
  <c r="O143" i="1"/>
  <c r="M72" i="1"/>
  <c r="M91" i="1"/>
  <c r="O67" i="1"/>
  <c r="O91" i="1"/>
  <c r="M51" i="1"/>
  <c r="M162" i="1"/>
  <c r="M191" i="1"/>
  <c r="O172" i="1"/>
  <c r="M205" i="1"/>
  <c r="I55" i="1"/>
  <c r="I192" i="1"/>
  <c r="I206" i="1"/>
  <c r="O162" i="1"/>
  <c r="O191" i="1"/>
  <c r="O5" i="1"/>
  <c r="M5" i="1"/>
  <c r="K55" i="1"/>
  <c r="K192" i="1"/>
  <c r="M55" i="1"/>
  <c r="O55" i="1"/>
  <c r="M192" i="1"/>
  <c r="O192" i="1"/>
  <c r="K206" i="1"/>
  <c r="M206" i="1"/>
</calcChain>
</file>

<file path=xl/sharedStrings.xml><?xml version="1.0" encoding="utf-8"?>
<sst xmlns="http://schemas.openxmlformats.org/spreadsheetml/2006/main" count="395" uniqueCount="240">
  <si>
    <t>Budget</t>
  </si>
  <si>
    <t>$ Over Budget</t>
  </si>
  <si>
    <t>% of Budget</t>
  </si>
  <si>
    <t>Ordinary Income/Expense</t>
  </si>
  <si>
    <t>Income</t>
  </si>
  <si>
    <t>4100 · Tuition and Fees</t>
  </si>
  <si>
    <t>4110 · Adult</t>
  </si>
  <si>
    <t>4120 · Child</t>
  </si>
  <si>
    <t>4130 · Family</t>
  </si>
  <si>
    <t>Total 4100 · Tuition and Fees</t>
  </si>
  <si>
    <t>4300 · Event and Exhibition Income</t>
  </si>
  <si>
    <t>4320 · Ticket Sales</t>
  </si>
  <si>
    <t>4330 · Artwork Sales</t>
  </si>
  <si>
    <t>4360 · Entry Fees</t>
  </si>
  <si>
    <t>4399 · Other</t>
  </si>
  <si>
    <t>Total 4300 · Event and Exhibition Income</t>
  </si>
  <si>
    <t>4400 · Support</t>
  </si>
  <si>
    <t>4410 · Individuals</t>
  </si>
  <si>
    <t>4420 · Trustees</t>
  </si>
  <si>
    <t>4430 · Corporate</t>
  </si>
  <si>
    <t>4440 · Foundation/Non-Profit</t>
  </si>
  <si>
    <t>4450 · Government</t>
  </si>
  <si>
    <t>4499 · Other</t>
  </si>
  <si>
    <t>Total 4400 · Support</t>
  </si>
  <si>
    <t>4500 · Membership</t>
  </si>
  <si>
    <t>4600 · Sales</t>
  </si>
  <si>
    <t>4610 · Clay</t>
  </si>
  <si>
    <t>4620 · Photography</t>
  </si>
  <si>
    <t>4630 · Jewelry</t>
  </si>
  <si>
    <t>4640 · Trunk Sale</t>
  </si>
  <si>
    <t>4600 · Sales - Other</t>
  </si>
  <si>
    <t>Total 4600 · Sales</t>
  </si>
  <si>
    <t>4700 · Endowment Income</t>
  </si>
  <si>
    <t>4710 · New Endowment Contributions</t>
  </si>
  <si>
    <t>4720 · New Board Designated Funds</t>
  </si>
  <si>
    <t>4730 · Endowment Distribution</t>
  </si>
  <si>
    <t>4700 · Endowment Income - Other</t>
  </si>
  <si>
    <t>Total 4700 · Endowment Income</t>
  </si>
  <si>
    <t>4900 · Miscellaneous Income</t>
  </si>
  <si>
    <t>4910 · Interest Income</t>
  </si>
  <si>
    <t>4920 · Rental Income</t>
  </si>
  <si>
    <t>4930 · Gift Certificates</t>
  </si>
  <si>
    <t>4940 · Vending Machines</t>
  </si>
  <si>
    <t>4990 · Donated Professional Services</t>
  </si>
  <si>
    <t>4999 · Other</t>
  </si>
  <si>
    <t>4900 · Miscellaneous Income - Other</t>
  </si>
  <si>
    <t>Total 4900 · Miscellaneous Income</t>
  </si>
  <si>
    <t>Total Income</t>
  </si>
  <si>
    <t>Cost of Goods Sold</t>
  </si>
  <si>
    <t>50000 · Cost of Goods Sold</t>
  </si>
  <si>
    <t>Total COGS</t>
  </si>
  <si>
    <t>Gross Profit</t>
  </si>
  <si>
    <t>Expense</t>
  </si>
  <si>
    <t>6100 · Salaries and Wages</t>
  </si>
  <si>
    <t>6200 · Payroll Tax</t>
  </si>
  <si>
    <t>6300 · Employee Benefits</t>
  </si>
  <si>
    <t>6310 · Health Insurance</t>
  </si>
  <si>
    <t>6320 · Workers Compensation</t>
  </si>
  <si>
    <t>6330 · Disability</t>
  </si>
  <si>
    <t>6340 · Long Term Care</t>
  </si>
  <si>
    <t>6350 · Retirement</t>
  </si>
  <si>
    <t>6399 · Other</t>
  </si>
  <si>
    <t>6300 · Employee Benefits - Other</t>
  </si>
  <si>
    <t>Total 6300 · Employee Benefits</t>
  </si>
  <si>
    <t>6400 · Instructors</t>
  </si>
  <si>
    <t>6410 · Adult</t>
  </si>
  <si>
    <t>6420 · Child</t>
  </si>
  <si>
    <t>6430 · Family</t>
  </si>
  <si>
    <t>Total 6400 · Instructors</t>
  </si>
  <si>
    <t>6500 · Professional Services</t>
  </si>
  <si>
    <t>6510 · Accounting</t>
  </si>
  <si>
    <t>6520 · Legal</t>
  </si>
  <si>
    <t>6530 · Information Technology</t>
  </si>
  <si>
    <t>6599 · Other</t>
  </si>
  <si>
    <t>6500 · Professional Services - Other</t>
  </si>
  <si>
    <t>Total 6500 · Professional Services</t>
  </si>
  <si>
    <t>66900 · Reconciliation Discrepancies</t>
  </si>
  <si>
    <t>6999 · Uncategorized Expenses</t>
  </si>
  <si>
    <t>7100 · Program Expenses</t>
  </si>
  <si>
    <t>7110 · Travel and Meals</t>
  </si>
  <si>
    <t>7120 · Marketing Expenses</t>
  </si>
  <si>
    <t>7121 · Advertising and PR</t>
  </si>
  <si>
    <t>7122 · List Purchase</t>
  </si>
  <si>
    <t>7123 · Member Premiums</t>
  </si>
  <si>
    <t>7124 · Web Hosting</t>
  </si>
  <si>
    <t>7129 · Other</t>
  </si>
  <si>
    <t>7120 · Marketing Expenses - Other</t>
  </si>
  <si>
    <t>Total 7120 · Marketing Expenses</t>
  </si>
  <si>
    <t>7130 · Staff Development</t>
  </si>
  <si>
    <t>7140 · Subscriptions and Dues</t>
  </si>
  <si>
    <t>7100 · Program Expenses - Other</t>
  </si>
  <si>
    <t>Total 7100 · Program Expenses</t>
  </si>
  <si>
    <t>7200 · Studio Supplies</t>
  </si>
  <si>
    <t>7210 · Ceramics</t>
  </si>
  <si>
    <t>7220 · Jewelry</t>
  </si>
  <si>
    <t>7230 · Photography</t>
  </si>
  <si>
    <t>7240 · Printmaking</t>
  </si>
  <si>
    <t>7250 · Models</t>
  </si>
  <si>
    <t>7299 · Other</t>
  </si>
  <si>
    <t>7200 · Studio Supplies - Other</t>
  </si>
  <si>
    <t>Total 7200 · Studio Supplies</t>
  </si>
  <si>
    <t>7300 · Trip Expenses</t>
  </si>
  <si>
    <t>7310 · Transportation</t>
  </si>
  <si>
    <t>7320 · Food and Lodging</t>
  </si>
  <si>
    <t>7330 · Guest Artist Fees</t>
  </si>
  <si>
    <t>7399 · Other</t>
  </si>
  <si>
    <t>7300 · Trip Expenses - Other</t>
  </si>
  <si>
    <t>7400 · Event and Exhibition Expenses</t>
  </si>
  <si>
    <t>7410 · Commissions</t>
  </si>
  <si>
    <t>7420 · Catering</t>
  </si>
  <si>
    <t>7430 · Awards</t>
  </si>
  <si>
    <t>7440 · Jurors and Honoraria</t>
  </si>
  <si>
    <t>7450 · Honorariums</t>
  </si>
  <si>
    <t>7499 · Other</t>
  </si>
  <si>
    <t>Total 7400 · Event and Exhibition Expenses</t>
  </si>
  <si>
    <t>7500 · Printing</t>
  </si>
  <si>
    <t>7600 · Postage and Mailing</t>
  </si>
  <si>
    <t>7610 · Postage, Shipping, Delivery</t>
  </si>
  <si>
    <t>7620 · Mailing Service</t>
  </si>
  <si>
    <t>7600 · Postage and Mailing - Other</t>
  </si>
  <si>
    <t>Total 7600 · Postage and Mailing</t>
  </si>
  <si>
    <t>8100 · Facilities</t>
  </si>
  <si>
    <t>8110 · Utilities</t>
  </si>
  <si>
    <t>8111 · Water</t>
  </si>
  <si>
    <t>8112 · Gas</t>
  </si>
  <si>
    <t>8113 · Electric</t>
  </si>
  <si>
    <t>8114 · Sewer</t>
  </si>
  <si>
    <t>8115 · Telephone and Internet</t>
  </si>
  <si>
    <t>8116 · Internet</t>
  </si>
  <si>
    <t>8117 · Security</t>
  </si>
  <si>
    <t>8110 · Utilities - Other</t>
  </si>
  <si>
    <t>Total 8110 · Utilities</t>
  </si>
  <si>
    <t>8120 · Maintenance</t>
  </si>
  <si>
    <t>8121 · Interior</t>
  </si>
  <si>
    <t>8122 · Repairs</t>
  </si>
  <si>
    <t>8123 · Cleaning and Trash Removal</t>
  </si>
  <si>
    <t>8124 · Janitorial Supplies</t>
  </si>
  <si>
    <t>8121 · Interior - Other</t>
  </si>
  <si>
    <t>Total 8121 · Interior</t>
  </si>
  <si>
    <t>8127 · Exterior</t>
  </si>
  <si>
    <t>8128 · Grounds</t>
  </si>
  <si>
    <t>8120 · Maintenance - Other</t>
  </si>
  <si>
    <t>Total 8120 · Maintenance</t>
  </si>
  <si>
    <t>8150 · Automobile</t>
  </si>
  <si>
    <t>8151 · Gasoline</t>
  </si>
  <si>
    <t>8152 · Maintenance</t>
  </si>
  <si>
    <t>8153 · Insurance</t>
  </si>
  <si>
    <t>8159 · Other</t>
  </si>
  <si>
    <t>8150 · Automobile - Other</t>
  </si>
  <si>
    <t>Total 8150 · Automobile</t>
  </si>
  <si>
    <t>8190 · Depreciation</t>
  </si>
  <si>
    <t>8191 · Building and Capital Imprvmnts</t>
  </si>
  <si>
    <t>8192 · Furniture and Equipment</t>
  </si>
  <si>
    <t>8190 · Depreciation - Other</t>
  </si>
  <si>
    <t>Total 8190 · Depreciation</t>
  </si>
  <si>
    <t>8100 · Facilities - Other</t>
  </si>
  <si>
    <t>Total 8100 · Facilities</t>
  </si>
  <si>
    <t>8200 · Supplies and Equipment</t>
  </si>
  <si>
    <t>8210 · Supplies</t>
  </si>
  <si>
    <t>8220 · Equipt Rental and Maintenance</t>
  </si>
  <si>
    <t>8230 · Expendable Equipment</t>
  </si>
  <si>
    <t>8231 · Computer</t>
  </si>
  <si>
    <t>8239 · Other</t>
  </si>
  <si>
    <t>8230 · Expendable Equipment - Other</t>
  </si>
  <si>
    <t>Total 8230 · Expendable Equipment</t>
  </si>
  <si>
    <t>8200 · Supplies and Equipment - Other</t>
  </si>
  <si>
    <t>Total 8200 · Supplies and Equipment</t>
  </si>
  <si>
    <t>8300 · Insurance</t>
  </si>
  <si>
    <t>8310 · Property</t>
  </si>
  <si>
    <t>8320 · General Liability and Property</t>
  </si>
  <si>
    <t>8330 · Directors and Officers</t>
  </si>
  <si>
    <t>8300 · Insurance - Other</t>
  </si>
  <si>
    <t>Total 8300 · Insurance</t>
  </si>
  <si>
    <t>8400 · Merchant Account Fees</t>
  </si>
  <si>
    <t>8900 · Miscellaneous Expenses</t>
  </si>
  <si>
    <t>8910 · Sales Tax</t>
  </si>
  <si>
    <t>8920 · Bank Charges</t>
  </si>
  <si>
    <t>8930 · Interest Expense</t>
  </si>
  <si>
    <t>8940 · Bad Debt Expense</t>
  </si>
  <si>
    <t>8950 · Vending Supplies</t>
  </si>
  <si>
    <t>8990 · Donated Professional Services</t>
  </si>
  <si>
    <t>8999 · Other</t>
  </si>
  <si>
    <t>8900 · Miscellaneous Expenses - Other</t>
  </si>
  <si>
    <t>Total 8900 · Miscellaneous Expenses</t>
  </si>
  <si>
    <t>999999 · Payroll Expenses</t>
  </si>
  <si>
    <t>Total Expense</t>
  </si>
  <si>
    <t>Net Ordinary Income</t>
  </si>
  <si>
    <t>Other Income/Expense</t>
  </si>
  <si>
    <t>Other Income</t>
  </si>
  <si>
    <t>9100 · Investment Income</t>
  </si>
  <si>
    <t>9110 · Unrealized Gains</t>
  </si>
  <si>
    <t>9115 · Realized Gains</t>
  </si>
  <si>
    <t>9120 · Interest and Dividends</t>
  </si>
  <si>
    <t>9130 · Endowment Draw</t>
  </si>
  <si>
    <t>9140 · Investment Fees</t>
  </si>
  <si>
    <t>9100 · Investment Income - Other</t>
  </si>
  <si>
    <t>Total 9100 · Investment Income</t>
  </si>
  <si>
    <t>9200 · Restricted Funds Released</t>
  </si>
  <si>
    <t>Total Other Income</t>
  </si>
  <si>
    <t>Net Other Income</t>
  </si>
  <si>
    <t>Net Income</t>
  </si>
  <si>
    <t>Total 7500 · Printing</t>
  </si>
  <si>
    <t>Total 4500 · Membership</t>
  </si>
  <si>
    <t>Total 6100 · Salaries and Wages</t>
  </si>
  <si>
    <t>Total 6200 · Payroll Tax</t>
  </si>
  <si>
    <t>Total 8180 · Facility Rental</t>
  </si>
  <si>
    <t>Total 8400 · Merchant Account Fees</t>
  </si>
  <si>
    <t>4299 · Other</t>
  </si>
  <si>
    <t>8180 · Facility Rental</t>
  </si>
  <si>
    <t>7260 · Digital Media</t>
  </si>
  <si>
    <t>Variance</t>
  </si>
  <si>
    <t>% Variance</t>
  </si>
  <si>
    <t>4361 · Exhibition Entry</t>
  </si>
  <si>
    <t>4363 · Partnership</t>
  </si>
  <si>
    <t>4365 · Portfolio Reviews</t>
  </si>
  <si>
    <t>4366 · Residency</t>
  </si>
  <si>
    <t>Total 4360 · Entry Fees</t>
  </si>
  <si>
    <t>4200 · Creative Services</t>
  </si>
  <si>
    <t>4210 · Curatorial</t>
  </si>
  <si>
    <t>4220 · Financial</t>
  </si>
  <si>
    <t>4230 · Design</t>
  </si>
  <si>
    <t>4240 · Marketing</t>
  </si>
  <si>
    <t>4250 · Program Development</t>
  </si>
  <si>
    <t>4260 · Public Relations</t>
  </si>
  <si>
    <t>Total 4200 · Creative Services</t>
  </si>
  <si>
    <t>7700 · Creative Services (exp)</t>
  </si>
  <si>
    <t>7710 · Curatorial</t>
  </si>
  <si>
    <t>7730 · Design</t>
  </si>
  <si>
    <t>7740 · Marketing</t>
  </si>
  <si>
    <t>7760 · Public Relations</t>
  </si>
  <si>
    <t>7799 · Other</t>
  </si>
  <si>
    <t>Total 7700 · Creative Services (exp)</t>
  </si>
  <si>
    <t>7440 · Jurors</t>
  </si>
  <si>
    <t>8115 · Telephone</t>
  </si>
  <si>
    <t>4199 · Registration Processing Fees</t>
  </si>
  <si>
    <t>4340 · Catalog Sales</t>
  </si>
  <si>
    <t>4180 · Discovery Supply Fees</t>
  </si>
  <si>
    <t>7270 · Discovery Supplies</t>
  </si>
  <si>
    <t>Sep '18 - Feb 19</t>
  </si>
  <si>
    <t>4190 · Trip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</si>
</sst>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"/>
    <numFmt numFmtId="165" formatCode="#,##0.0#%;\-#,##0.0#%"/>
    <numFmt numFmtId="166" formatCode="0.0%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/>
  </cellStyleXfs>
  <cellXfs count="50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3" xfId="0" applyNumberFormat="1" applyFont="1" applyBorder="1"/>
    <xf numFmtId="165" fontId="2" fillId="0" borderId="3" xfId="0" applyNumberFormat="1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4" fontId="2" fillId="0" borderId="6" xfId="0" applyNumberFormat="1" applyFont="1" applyBorder="1"/>
    <xf numFmtId="165" fontId="2" fillId="0" borderId="6" xfId="0" applyNumberFormat="1" applyFont="1" applyBorder="1"/>
    <xf numFmtId="164" fontId="1" fillId="0" borderId="5" xfId="0" applyNumberFormat="1" applyFont="1" applyBorder="1"/>
    <xf numFmtId="165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0" fontId="1" fillId="0" borderId="0" xfId="0" applyNumberFormat="1" applyFont="1"/>
    <xf numFmtId="40" fontId="0" fillId="0" borderId="0" xfId="0" applyNumberFormat="1"/>
    <xf numFmtId="40" fontId="1" fillId="0" borderId="0" xfId="0" applyNumberFormat="1" applyFont="1" applyAlignment="1">
      <alignment horizontal="center"/>
    </xf>
    <xf numFmtId="40" fontId="1" fillId="0" borderId="2" xfId="0" applyNumberFormat="1" applyFont="1" applyBorder="1" applyAlignment="1">
      <alignment horizontal="center"/>
    </xf>
    <xf numFmtId="40" fontId="0" fillId="0" borderId="0" xfId="0" applyNumberFormat="1" applyAlignment="1">
      <alignment horizontal="center"/>
    </xf>
    <xf numFmtId="40" fontId="2" fillId="0" borderId="0" xfId="0" applyNumberFormat="1" applyFont="1"/>
    <xf numFmtId="40" fontId="2" fillId="0" borderId="3" xfId="0" applyNumberFormat="1" applyFont="1" applyBorder="1"/>
    <xf numFmtId="40" fontId="2" fillId="0" borderId="0" xfId="0" applyNumberFormat="1" applyFont="1" applyBorder="1"/>
    <xf numFmtId="40" fontId="2" fillId="0" borderId="4" xfId="0" applyNumberFormat="1" applyFont="1" applyBorder="1"/>
    <xf numFmtId="40" fontId="2" fillId="0" borderId="6" xfId="0" applyNumberFormat="1" applyFont="1" applyBorder="1"/>
    <xf numFmtId="166" fontId="0" fillId="0" borderId="0" xfId="1" applyNumberFormat="1" applyFont="1"/>
    <xf numFmtId="166" fontId="1" fillId="0" borderId="2" xfId="1" applyNumberFormat="1" applyFont="1" applyBorder="1" applyAlignment="1">
      <alignment horizontal="center"/>
    </xf>
    <xf numFmtId="166" fontId="0" fillId="0" borderId="0" xfId="1" applyNumberFormat="1" applyFont="1" applyAlignment="1">
      <alignment horizontal="center"/>
    </xf>
    <xf numFmtId="166" fontId="2" fillId="0" borderId="0" xfId="1" applyNumberFormat="1" applyFont="1"/>
    <xf numFmtId="166" fontId="2" fillId="0" borderId="3" xfId="1" applyNumberFormat="1" applyFont="1" applyBorder="1"/>
    <xf numFmtId="166" fontId="2" fillId="0" borderId="0" xfId="1" applyNumberFormat="1" applyFont="1" applyBorder="1"/>
    <xf numFmtId="166" fontId="2" fillId="0" borderId="6" xfId="1" applyNumberFormat="1" applyFont="1" applyBorder="1"/>
    <xf numFmtId="40" fontId="2" fillId="0" borderId="7" xfId="0" applyNumberFormat="1" applyFont="1" applyBorder="1"/>
    <xf numFmtId="166" fontId="2" fillId="0" borderId="7" xfId="1" applyNumberFormat="1" applyFont="1" applyBorder="1"/>
    <xf numFmtId="166" fontId="0" fillId="0" borderId="0" xfId="1" applyNumberFormat="1" applyFont="1" applyBorder="1"/>
    <xf numFmtId="40" fontId="2" fillId="0" borderId="8" xfId="0" applyNumberFormat="1" applyFont="1" applyBorder="1"/>
    <xf numFmtId="40" fontId="2" fillId="0" borderId="5" xfId="0" applyNumberFormat="1" applyFont="1" applyBorder="1"/>
    <xf numFmtId="166" fontId="2" fillId="0" borderId="5" xfId="1" applyNumberFormat="1" applyFont="1" applyBorder="1"/>
    <xf numFmtId="40" fontId="1" fillId="0" borderId="0" xfId="0" applyNumberFormat="1" applyFont="1" applyBorder="1"/>
    <xf numFmtId="166" fontId="1" fillId="0" borderId="0" xfId="1" applyNumberFormat="1" applyFont="1" applyBorder="1"/>
    <xf numFmtId="40" fontId="0" fillId="0" borderId="0" xfId="0" applyNumberFormat="1" applyBorder="1"/>
    <xf numFmtId="164" fontId="2" fillId="0" borderId="0" xfId="0" applyNumberFormat="1" applyFont="1" applyBorder="1"/>
    <xf numFmtId="165" fontId="2" fillId="0" borderId="0" xfId="0" applyNumberFormat="1" applyFont="1" applyBorder="1"/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60960</xdr:colOff>
          <xdr:row>1</xdr:row>
          <xdr:rowOff>30480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60960</xdr:colOff>
          <xdr:row>1</xdr:row>
          <xdr:rowOff>30480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87"/>
  <sheetViews>
    <sheetView zoomScaleNormal="100" workbookViewId="0">
      <selection activeCell="A10" sqref="A10:XFD10"/>
    </sheetView>
  </sheetViews>
  <sheetFormatPr defaultRowHeight="14.4" x14ac:dyDescent="0.3"/>
  <cols>
    <col min="1" max="7" width="3" style="20" customWidth="1"/>
    <col min="8" max="8" width="31.6640625" style="20" customWidth="1"/>
    <col min="9" max="9" width="13.109375" style="21" bestFit="1" customWidth="1"/>
    <col min="10" max="10" width="2.33203125" style="21" customWidth="1"/>
    <col min="11" max="11" width="10" style="21" bestFit="1" customWidth="1"/>
    <col min="12" max="12" width="2.33203125" style="21" customWidth="1"/>
    <col min="13" max="13" width="12" style="23" bestFit="1" customWidth="1"/>
    <col min="14" max="14" width="2.33203125" style="21" customWidth="1"/>
    <col min="15" max="15" width="10.33203125" style="21" bestFit="1" customWidth="1"/>
  </cols>
  <sheetData>
    <row r="1" spans="1:15" ht="15" thickBot="1" x14ac:dyDescent="0.35">
      <c r="A1" s="1"/>
      <c r="B1" s="1"/>
      <c r="C1" s="1"/>
      <c r="D1" s="1"/>
      <c r="E1" s="1"/>
      <c r="F1" s="1"/>
      <c r="G1" s="1"/>
      <c r="H1" s="1"/>
      <c r="I1" s="3"/>
      <c r="J1" s="2"/>
      <c r="K1" s="3"/>
      <c r="L1" s="2"/>
      <c r="M1" s="3"/>
      <c r="N1" s="2"/>
      <c r="O1" s="3"/>
    </row>
    <row r="2" spans="1:15" s="19" customFormat="1" ht="15.6" thickTop="1" thickBot="1" x14ac:dyDescent="0.35">
      <c r="A2" s="16"/>
      <c r="B2" s="16"/>
      <c r="C2" s="16"/>
      <c r="D2" s="16"/>
      <c r="E2" s="16"/>
      <c r="F2" s="16"/>
      <c r="G2" s="16"/>
      <c r="H2" s="16"/>
      <c r="I2" s="17" t="s">
        <v>238</v>
      </c>
      <c r="J2" s="18"/>
      <c r="K2" s="17" t="s">
        <v>0</v>
      </c>
      <c r="L2" s="18"/>
      <c r="M2" s="17" t="s">
        <v>1</v>
      </c>
      <c r="N2" s="18"/>
      <c r="O2" s="17" t="s">
        <v>2</v>
      </c>
    </row>
    <row r="3" spans="1:15" ht="15" thickTop="1" x14ac:dyDescent="0.3">
      <c r="A3" s="1"/>
      <c r="B3" s="1" t="s">
        <v>3</v>
      </c>
      <c r="C3" s="1"/>
      <c r="D3" s="1"/>
      <c r="E3" s="1"/>
      <c r="F3" s="1"/>
      <c r="G3" s="1"/>
      <c r="H3" s="1"/>
      <c r="I3" s="4"/>
      <c r="J3" s="5"/>
      <c r="K3" s="4"/>
      <c r="L3" s="5"/>
      <c r="M3" s="4"/>
      <c r="N3" s="5"/>
      <c r="O3" s="6"/>
    </row>
    <row r="4" spans="1:15" x14ac:dyDescent="0.3">
      <c r="A4" s="1"/>
      <c r="B4" s="1"/>
      <c r="C4" s="1"/>
      <c r="D4" s="1" t="s">
        <v>4</v>
      </c>
      <c r="E4" s="1"/>
      <c r="F4" s="1"/>
      <c r="G4" s="1"/>
      <c r="H4" s="1"/>
      <c r="I4" s="4"/>
      <c r="J4" s="5"/>
      <c r="K4" s="4"/>
      <c r="L4" s="5"/>
      <c r="M4" s="4"/>
      <c r="N4" s="5"/>
      <c r="O4" s="6"/>
    </row>
    <row r="5" spans="1:15" x14ac:dyDescent="0.3">
      <c r="A5" s="1"/>
      <c r="B5" s="1"/>
      <c r="C5" s="1"/>
      <c r="D5" s="1"/>
      <c r="E5" s="1" t="s">
        <v>5</v>
      </c>
      <c r="F5" s="1"/>
      <c r="G5" s="1"/>
      <c r="H5" s="1"/>
      <c r="I5" s="4"/>
      <c r="J5" s="5"/>
      <c r="K5" s="4"/>
      <c r="L5" s="5"/>
      <c r="M5" s="4"/>
      <c r="N5" s="5"/>
      <c r="O5" s="6"/>
    </row>
    <row r="6" spans="1:15" x14ac:dyDescent="0.3">
      <c r="A6" s="1"/>
      <c r="B6" s="1"/>
      <c r="C6" s="1"/>
      <c r="D6" s="1"/>
      <c r="E6" s="1"/>
      <c r="F6" s="1" t="s">
        <v>6</v>
      </c>
      <c r="G6" s="1"/>
      <c r="H6" s="1"/>
      <c r="I6" s="4">
        <v>280138.26</v>
      </c>
      <c r="J6" s="5"/>
      <c r="K6" s="4">
        <v>246481</v>
      </c>
      <c r="L6" s="5"/>
      <c r="M6" s="4">
        <f>ROUND((I6-K6),5)</f>
        <v>33657.26</v>
      </c>
      <c r="N6" s="5"/>
      <c r="O6" s="6">
        <f>ROUND(IF(K6=0, IF(I6=0, 0, 1), I6/K6),5)</f>
        <v>1.1365499999999999</v>
      </c>
    </row>
    <row r="7" spans="1:15" x14ac:dyDescent="0.3">
      <c r="A7" s="1"/>
      <c r="B7" s="1"/>
      <c r="C7" s="1"/>
      <c r="D7" s="1"/>
      <c r="E7" s="1"/>
      <c r="F7" s="1" t="s">
        <v>7</v>
      </c>
      <c r="G7" s="1"/>
      <c r="H7" s="1"/>
      <c r="I7" s="4">
        <v>161506.45000000001</v>
      </c>
      <c r="J7" s="5"/>
      <c r="K7" s="4">
        <v>110370</v>
      </c>
      <c r="L7" s="5"/>
      <c r="M7" s="4">
        <f>ROUND((I7-K7),5)</f>
        <v>51136.45</v>
      </c>
      <c r="N7" s="5"/>
      <c r="O7" s="6">
        <f>ROUND(IF(K7=0, IF(I7=0, 0, 1), I7/K7),5)</f>
        <v>1.46332</v>
      </c>
    </row>
    <row r="8" spans="1:15" x14ac:dyDescent="0.3">
      <c r="A8" s="1"/>
      <c r="B8" s="1"/>
      <c r="C8" s="1"/>
      <c r="D8" s="1"/>
      <c r="E8" s="1"/>
      <c r="F8" s="1" t="s">
        <v>8</v>
      </c>
      <c r="G8" s="1"/>
      <c r="H8" s="1"/>
      <c r="I8" s="4">
        <v>6024.4</v>
      </c>
      <c r="J8" s="5"/>
      <c r="K8" s="4">
        <v>4166</v>
      </c>
      <c r="L8" s="5"/>
      <c r="M8" s="4">
        <f>ROUND((I8-K8),5)</f>
        <v>1858.4</v>
      </c>
      <c r="N8" s="5"/>
      <c r="O8" s="6">
        <f>ROUND(IF(K8=0, IF(I8=0, 0, 1), I8/K8),5)</f>
        <v>1.4460900000000001</v>
      </c>
    </row>
    <row r="9" spans="1:15" x14ac:dyDescent="0.3">
      <c r="A9" s="1"/>
      <c r="B9" s="1"/>
      <c r="C9" s="1"/>
      <c r="D9" s="1"/>
      <c r="E9" s="1"/>
      <c r="F9" s="1" t="s">
        <v>236</v>
      </c>
      <c r="G9" s="1"/>
      <c r="H9" s="1"/>
      <c r="I9" s="4">
        <v>0</v>
      </c>
      <c r="J9" s="5"/>
      <c r="K9" s="4">
        <v>0</v>
      </c>
      <c r="L9" s="5"/>
      <c r="M9" s="4">
        <f>ROUND((I9-K9),5)</f>
        <v>0</v>
      </c>
      <c r="N9" s="5"/>
      <c r="O9" s="6">
        <f>ROUND(IF(K9=0, IF(I9=0, 0, 1), I9/K9),5)</f>
        <v>0</v>
      </c>
    </row>
    <row r="10" spans="1:15" x14ac:dyDescent="0.3">
      <c r="A10" s="1"/>
      <c r="B10" s="1"/>
      <c r="C10" s="1"/>
      <c r="D10" s="1"/>
      <c r="E10" s="1"/>
      <c r="F10" s="1" t="s">
        <v>239</v>
      </c>
      <c r="G10" s="1"/>
      <c r="H10" s="1"/>
      <c r="I10" s="4">
        <v>500</v>
      </c>
      <c r="J10" s="5"/>
      <c r="K10" s="4"/>
      <c r="L10" s="5"/>
      <c r="M10" s="4"/>
      <c r="N10" s="5"/>
      <c r="O10" s="6"/>
    </row>
    <row r="11" spans="1:15" ht="15" thickBot="1" x14ac:dyDescent="0.35">
      <c r="A11" s="1"/>
      <c r="B11" s="1"/>
      <c r="C11" s="1"/>
      <c r="D11" s="1"/>
      <c r="E11" s="1"/>
      <c r="F11" s="1" t="s">
        <v>234</v>
      </c>
      <c r="G11" s="1"/>
      <c r="H11" s="1"/>
      <c r="I11" s="7">
        <v>0</v>
      </c>
      <c r="J11" s="5"/>
      <c r="K11" s="7">
        <v>0</v>
      </c>
      <c r="L11" s="5"/>
      <c r="M11" s="7">
        <f>ROUND((I11-K11),5)</f>
        <v>0</v>
      </c>
      <c r="N11" s="5"/>
      <c r="O11" s="8">
        <f>ROUND(IF(K11=0, IF(I11=0, 0, 1), I11/K11),5)</f>
        <v>0</v>
      </c>
    </row>
    <row r="12" spans="1:15" x14ac:dyDescent="0.3">
      <c r="A12" s="1"/>
      <c r="B12" s="1"/>
      <c r="C12" s="1"/>
      <c r="D12" s="1"/>
      <c r="E12" s="1" t="s">
        <v>9</v>
      </c>
      <c r="F12" s="1"/>
      <c r="G12" s="1"/>
      <c r="H12" s="1"/>
      <c r="I12" s="4">
        <f>ROUND(SUM(I5:I11),5)</f>
        <v>448169.11</v>
      </c>
      <c r="J12" s="5"/>
      <c r="K12" s="4">
        <f>ROUND(SUM(K5:K11),5)</f>
        <v>361017</v>
      </c>
      <c r="L12" s="5"/>
      <c r="M12" s="4">
        <f>ROUND((I12-K12),5)</f>
        <v>87152.11</v>
      </c>
      <c r="N12" s="5"/>
      <c r="O12" s="6">
        <f>ROUND(IF(K12=0, IF(I12=0, 0, 1), I12/K12),5)</f>
        <v>1.2414099999999999</v>
      </c>
    </row>
    <row r="13" spans="1:15" x14ac:dyDescent="0.3">
      <c r="A13" s="1"/>
      <c r="B13" s="1"/>
      <c r="C13" s="1"/>
      <c r="D13" s="1"/>
      <c r="E13" s="1" t="s">
        <v>217</v>
      </c>
      <c r="F13" s="1"/>
      <c r="G13" s="1"/>
      <c r="H13" s="1"/>
      <c r="I13" s="4"/>
      <c r="J13" s="5"/>
      <c r="K13" s="4"/>
      <c r="L13" s="5"/>
      <c r="M13" s="4"/>
      <c r="N13" s="5"/>
      <c r="O13" s="6"/>
    </row>
    <row r="14" spans="1:15" x14ac:dyDescent="0.3">
      <c r="A14" s="1"/>
      <c r="B14" s="1"/>
      <c r="C14" s="1"/>
      <c r="D14" s="1"/>
      <c r="E14" s="1"/>
      <c r="F14" s="1" t="s">
        <v>218</v>
      </c>
      <c r="G14" s="1"/>
      <c r="H14" s="1"/>
      <c r="I14" s="4">
        <v>0</v>
      </c>
      <c r="J14" s="5"/>
      <c r="K14" s="4">
        <v>0</v>
      </c>
      <c r="L14" s="5"/>
      <c r="M14" s="4">
        <f>ROUND((I14-K14),5)</f>
        <v>0</v>
      </c>
      <c r="N14" s="5"/>
      <c r="O14" s="6">
        <f>ROUND(IF(K14=0, IF(I14=0, 0, 1), I14/K14),5)</f>
        <v>0</v>
      </c>
    </row>
    <row r="15" spans="1:15" x14ac:dyDescent="0.3">
      <c r="A15" s="1"/>
      <c r="B15" s="1"/>
      <c r="C15" s="1"/>
      <c r="D15" s="1"/>
      <c r="E15" s="1"/>
      <c r="F15" s="1" t="s">
        <v>219</v>
      </c>
      <c r="G15" s="1"/>
      <c r="H15" s="1"/>
      <c r="I15" s="4">
        <v>0</v>
      </c>
      <c r="J15" s="5"/>
      <c r="K15" s="4">
        <v>0</v>
      </c>
      <c r="L15" s="5"/>
      <c r="M15" s="4">
        <f>ROUND((I15-K15),5)</f>
        <v>0</v>
      </c>
      <c r="N15" s="5"/>
      <c r="O15" s="6">
        <f>ROUND(IF(K15=0, IF(I15=0, 0, 1), I15/K15),5)</f>
        <v>0</v>
      </c>
    </row>
    <row r="16" spans="1:15" x14ac:dyDescent="0.3">
      <c r="A16" s="1"/>
      <c r="B16" s="1"/>
      <c r="C16" s="1"/>
      <c r="D16" s="1"/>
      <c r="E16" s="1"/>
      <c r="F16" s="1" t="s">
        <v>220</v>
      </c>
      <c r="G16" s="1"/>
      <c r="H16" s="1"/>
      <c r="I16" s="4">
        <v>0</v>
      </c>
      <c r="J16" s="5"/>
      <c r="K16" s="4">
        <v>0</v>
      </c>
      <c r="L16" s="5"/>
      <c r="M16" s="4">
        <f>ROUND((I16-K16),5)</f>
        <v>0</v>
      </c>
      <c r="N16" s="5"/>
      <c r="O16" s="6">
        <f>ROUND(IF(K16=0, IF(I16=0, 0, 1), I16/K16),5)</f>
        <v>0</v>
      </c>
    </row>
    <row r="17" spans="1:15" x14ac:dyDescent="0.3">
      <c r="A17" s="1"/>
      <c r="B17" s="1"/>
      <c r="C17" s="1"/>
      <c r="D17" s="1"/>
      <c r="E17" s="1"/>
      <c r="F17" s="1" t="s">
        <v>221</v>
      </c>
      <c r="G17" s="1"/>
      <c r="H17" s="1"/>
      <c r="I17" s="4">
        <v>0</v>
      </c>
      <c r="J17" s="5"/>
      <c r="K17" s="4">
        <v>0</v>
      </c>
      <c r="L17" s="5"/>
      <c r="M17" s="4">
        <f>ROUND((I17-K17),5)</f>
        <v>0</v>
      </c>
      <c r="N17" s="5"/>
      <c r="O17" s="6">
        <f>ROUND(IF(K17=0, IF(I17=0, 0, 1), I17/K17),5)</f>
        <v>0</v>
      </c>
    </row>
    <row r="18" spans="1:15" x14ac:dyDescent="0.3">
      <c r="A18" s="1"/>
      <c r="B18" s="1"/>
      <c r="C18" s="1"/>
      <c r="D18" s="1"/>
      <c r="E18" s="1"/>
      <c r="F18" s="1" t="s">
        <v>222</v>
      </c>
      <c r="G18" s="1"/>
      <c r="H18" s="1"/>
      <c r="I18" s="4">
        <v>0</v>
      </c>
      <c r="J18" s="5"/>
      <c r="K18" s="4">
        <v>0</v>
      </c>
      <c r="L18" s="5"/>
      <c r="M18" s="4">
        <f>ROUND((I18-K18),5)</f>
        <v>0</v>
      </c>
      <c r="N18" s="5"/>
      <c r="O18" s="6">
        <f>ROUND(IF(K18=0, IF(I18=0, 0, 1), I18/K18),5)</f>
        <v>0</v>
      </c>
    </row>
    <row r="19" spans="1:15" x14ac:dyDescent="0.3">
      <c r="A19" s="1"/>
      <c r="B19" s="1"/>
      <c r="C19" s="1"/>
      <c r="D19" s="1"/>
      <c r="E19" s="1"/>
      <c r="F19" s="1" t="s">
        <v>223</v>
      </c>
      <c r="G19" s="1"/>
      <c r="H19" s="1"/>
      <c r="I19" s="4">
        <v>0</v>
      </c>
      <c r="J19" s="5"/>
      <c r="K19" s="4">
        <v>0</v>
      </c>
      <c r="L19" s="5"/>
      <c r="M19" s="4">
        <f>ROUND((I19-K19),5)</f>
        <v>0</v>
      </c>
      <c r="N19" s="5"/>
      <c r="O19" s="6">
        <f>ROUND(IF(K19=0, IF(I19=0, 0, 1), I19/K19),5)</f>
        <v>0</v>
      </c>
    </row>
    <row r="20" spans="1:15" ht="15" thickBot="1" x14ac:dyDescent="0.35">
      <c r="A20" s="1"/>
      <c r="B20" s="1"/>
      <c r="C20" s="1"/>
      <c r="D20" s="1"/>
      <c r="E20" s="1"/>
      <c r="F20" s="1" t="s">
        <v>207</v>
      </c>
      <c r="G20" s="1"/>
      <c r="H20" s="1"/>
      <c r="I20" s="7">
        <v>0</v>
      </c>
      <c r="J20" s="5"/>
      <c r="K20" s="7">
        <v>0</v>
      </c>
      <c r="L20" s="5"/>
      <c r="M20" s="7">
        <f>ROUND((I20-K20),5)</f>
        <v>0</v>
      </c>
      <c r="N20" s="5"/>
      <c r="O20" s="8">
        <f>ROUND(IF(K20=0, IF(I20=0, 0, 1), I20/K20),5)</f>
        <v>0</v>
      </c>
    </row>
    <row r="21" spans="1:15" x14ac:dyDescent="0.3">
      <c r="A21" s="1"/>
      <c r="B21" s="1"/>
      <c r="C21" s="1"/>
      <c r="D21" s="1"/>
      <c r="E21" s="1" t="s">
        <v>224</v>
      </c>
      <c r="F21" s="1"/>
      <c r="G21" s="1"/>
      <c r="H21" s="1"/>
      <c r="I21" s="4">
        <f>ROUND(SUM(I13:I20),5)</f>
        <v>0</v>
      </c>
      <c r="J21" s="5"/>
      <c r="K21" s="4">
        <f>ROUND(SUM(K13:K20),5)</f>
        <v>0</v>
      </c>
      <c r="L21" s="5"/>
      <c r="M21" s="4">
        <f>ROUND((I21-K21),5)</f>
        <v>0</v>
      </c>
      <c r="N21" s="5"/>
      <c r="O21" s="6">
        <f>ROUND(IF(K21=0, IF(I21=0, 0, 1), I21/K21),5)</f>
        <v>0</v>
      </c>
    </row>
    <row r="22" spans="1:15" ht="30" customHeight="1" x14ac:dyDescent="0.3">
      <c r="A22" s="1"/>
      <c r="B22" s="1"/>
      <c r="C22" s="1"/>
      <c r="D22" s="1"/>
      <c r="E22" s="1" t="s">
        <v>10</v>
      </c>
      <c r="F22" s="1"/>
      <c r="G22" s="1"/>
      <c r="H22" s="1"/>
      <c r="I22" s="4"/>
      <c r="J22" s="5"/>
      <c r="K22" s="4"/>
      <c r="L22" s="5"/>
      <c r="M22" s="4"/>
      <c r="N22" s="5"/>
      <c r="O22" s="6"/>
    </row>
    <row r="23" spans="1:15" x14ac:dyDescent="0.3">
      <c r="A23" s="1"/>
      <c r="B23" s="1"/>
      <c r="C23" s="1"/>
      <c r="D23" s="1"/>
      <c r="E23" s="1"/>
      <c r="F23" s="1" t="s">
        <v>11</v>
      </c>
      <c r="G23" s="1"/>
      <c r="H23" s="1"/>
      <c r="I23" s="4">
        <v>0</v>
      </c>
      <c r="J23" s="5"/>
      <c r="K23" s="4">
        <v>0</v>
      </c>
      <c r="L23" s="5"/>
      <c r="M23" s="4">
        <f>ROUND((I23-K23),5)</f>
        <v>0</v>
      </c>
      <c r="N23" s="5"/>
      <c r="O23" s="6">
        <f>ROUND(IF(K23=0, IF(I23=0, 0, 1), I23/K23),5)</f>
        <v>0</v>
      </c>
    </row>
    <row r="24" spans="1:15" x14ac:dyDescent="0.3">
      <c r="A24" s="1"/>
      <c r="B24" s="1"/>
      <c r="C24" s="1"/>
      <c r="D24" s="1"/>
      <c r="E24" s="1"/>
      <c r="F24" s="1" t="s">
        <v>12</v>
      </c>
      <c r="G24" s="1"/>
      <c r="H24" s="1"/>
      <c r="I24" s="4">
        <v>3701.78</v>
      </c>
      <c r="J24" s="5"/>
      <c r="K24" s="4">
        <v>12500</v>
      </c>
      <c r="L24" s="5"/>
      <c r="M24" s="4">
        <f>ROUND((I24-K24),5)</f>
        <v>-8798.2199999999993</v>
      </c>
      <c r="N24" s="5"/>
      <c r="O24" s="6">
        <f>ROUND(IF(K24=0, IF(I24=0, 0, 1), I24/K24),5)</f>
        <v>0.29614000000000001</v>
      </c>
    </row>
    <row r="25" spans="1:15" x14ac:dyDescent="0.3">
      <c r="A25" s="1"/>
      <c r="B25" s="1"/>
      <c r="C25" s="1"/>
      <c r="D25" s="1"/>
      <c r="E25" s="1"/>
      <c r="F25" s="1" t="s">
        <v>235</v>
      </c>
      <c r="G25" s="1"/>
      <c r="H25" s="1"/>
      <c r="I25" s="4">
        <v>0</v>
      </c>
      <c r="J25" s="5"/>
      <c r="K25" s="4">
        <v>0</v>
      </c>
      <c r="L25" s="5"/>
      <c r="M25" s="4">
        <f>ROUND((I25-K25),5)</f>
        <v>0</v>
      </c>
      <c r="N25" s="5"/>
      <c r="O25" s="6">
        <f>ROUND(IF(K25=0, IF(I25=0, 0, 1), I25/K25),5)</f>
        <v>0</v>
      </c>
    </row>
    <row r="26" spans="1:15" x14ac:dyDescent="0.3">
      <c r="A26" s="1"/>
      <c r="B26" s="1"/>
      <c r="C26" s="1"/>
      <c r="D26" s="1"/>
      <c r="E26" s="1"/>
      <c r="F26" s="1" t="s">
        <v>13</v>
      </c>
      <c r="G26" s="1"/>
      <c r="H26" s="1"/>
      <c r="I26" s="4"/>
      <c r="J26" s="5"/>
      <c r="K26" s="4"/>
      <c r="L26" s="5"/>
      <c r="M26" s="4"/>
      <c r="N26" s="5"/>
      <c r="O26" s="6"/>
    </row>
    <row r="27" spans="1:15" x14ac:dyDescent="0.3">
      <c r="A27" s="1"/>
      <c r="B27" s="1"/>
      <c r="C27" s="1"/>
      <c r="D27" s="1"/>
      <c r="E27" s="1"/>
      <c r="F27" s="1"/>
      <c r="G27" s="1" t="s">
        <v>212</v>
      </c>
      <c r="H27" s="1"/>
      <c r="I27" s="4">
        <v>8202.94</v>
      </c>
      <c r="J27" s="5"/>
      <c r="K27" s="4">
        <v>9600</v>
      </c>
      <c r="L27" s="5"/>
      <c r="M27" s="4">
        <f>ROUND((I27-K27),5)</f>
        <v>-1397.06</v>
      </c>
      <c r="N27" s="5"/>
      <c r="O27" s="6">
        <f>ROUND(IF(K27=0, IF(I27=0, 0, 1), I27/K27),5)</f>
        <v>0.85446999999999995</v>
      </c>
    </row>
    <row r="28" spans="1:15" x14ac:dyDescent="0.3">
      <c r="A28" s="1"/>
      <c r="B28" s="1"/>
      <c r="C28" s="1"/>
      <c r="D28" s="1"/>
      <c r="E28" s="1"/>
      <c r="F28" s="1"/>
      <c r="G28" s="1" t="s">
        <v>213</v>
      </c>
      <c r="H28" s="1"/>
      <c r="I28" s="4">
        <v>0</v>
      </c>
      <c r="J28" s="5"/>
      <c r="K28" s="4">
        <v>0</v>
      </c>
      <c r="L28" s="5"/>
      <c r="M28" s="4">
        <f>ROUND((I28-K28),5)</f>
        <v>0</v>
      </c>
      <c r="N28" s="5"/>
      <c r="O28" s="6">
        <f>ROUND(IF(K28=0, IF(I28=0, 0, 1), I28/K28),5)</f>
        <v>0</v>
      </c>
    </row>
    <row r="29" spans="1:15" x14ac:dyDescent="0.3">
      <c r="A29" s="1"/>
      <c r="B29" s="1"/>
      <c r="C29" s="1"/>
      <c r="D29" s="1"/>
      <c r="E29" s="1"/>
      <c r="F29" s="1"/>
      <c r="G29" s="1" t="s">
        <v>214</v>
      </c>
      <c r="H29" s="1"/>
      <c r="I29" s="4">
        <v>0</v>
      </c>
      <c r="J29" s="5"/>
      <c r="K29" s="4">
        <v>0</v>
      </c>
      <c r="L29" s="5"/>
      <c r="M29" s="4">
        <f>ROUND((I29-K29),5)</f>
        <v>0</v>
      </c>
      <c r="N29" s="5"/>
      <c r="O29" s="6">
        <f>ROUND(IF(K29=0, IF(I29=0, 0, 1), I29/K29),5)</f>
        <v>0</v>
      </c>
    </row>
    <row r="30" spans="1:15" ht="15" thickBot="1" x14ac:dyDescent="0.35">
      <c r="A30" s="1"/>
      <c r="B30" s="1"/>
      <c r="C30" s="1"/>
      <c r="D30" s="1"/>
      <c r="E30" s="1"/>
      <c r="F30" s="1"/>
      <c r="G30" s="1" t="s">
        <v>215</v>
      </c>
      <c r="H30" s="1"/>
      <c r="I30" s="7">
        <v>0</v>
      </c>
      <c r="J30" s="5"/>
      <c r="K30" s="7">
        <v>0</v>
      </c>
      <c r="L30" s="5"/>
      <c r="M30" s="7">
        <f>ROUND((I30-K30),5)</f>
        <v>0</v>
      </c>
      <c r="N30" s="5"/>
      <c r="O30" s="8">
        <f>ROUND(IF(K30=0, IF(I30=0, 0, 1), I30/K30),5)</f>
        <v>0</v>
      </c>
    </row>
    <row r="31" spans="1:15" x14ac:dyDescent="0.3">
      <c r="A31" s="1"/>
      <c r="B31" s="1"/>
      <c r="C31" s="1"/>
      <c r="D31" s="1"/>
      <c r="E31" s="1"/>
      <c r="F31" s="1" t="s">
        <v>216</v>
      </c>
      <c r="G31" s="1"/>
      <c r="H31" s="1"/>
      <c r="I31" s="4">
        <f>ROUND(SUM(I26:I30),5)</f>
        <v>8202.94</v>
      </c>
      <c r="J31" s="5"/>
      <c r="K31" s="4">
        <f>ROUND(SUM(K26:K30),5)</f>
        <v>9600</v>
      </c>
      <c r="L31" s="5"/>
      <c r="M31" s="4">
        <f>ROUND((I31-K31),5)</f>
        <v>-1397.06</v>
      </c>
      <c r="N31" s="5"/>
      <c r="O31" s="6">
        <f>ROUND(IF(K31=0, IF(I31=0, 0, 1), I31/K31),5)</f>
        <v>0.85446999999999995</v>
      </c>
    </row>
    <row r="32" spans="1:15" ht="15" thickBot="1" x14ac:dyDescent="0.35">
      <c r="A32" s="1"/>
      <c r="B32" s="1"/>
      <c r="C32" s="1"/>
      <c r="D32" s="1"/>
      <c r="E32" s="1"/>
      <c r="F32" s="1" t="s">
        <v>14</v>
      </c>
      <c r="G32" s="1"/>
      <c r="H32" s="1"/>
      <c r="I32" s="7">
        <v>0</v>
      </c>
      <c r="J32" s="5"/>
      <c r="K32" s="7">
        <v>0</v>
      </c>
      <c r="L32" s="5"/>
      <c r="M32" s="7">
        <f>ROUND((I32-K32),5)</f>
        <v>0</v>
      </c>
      <c r="N32" s="5"/>
      <c r="O32" s="8">
        <f>ROUND(IF(K32=0, IF(I32=0, 0, 1), I32/K32),5)</f>
        <v>0</v>
      </c>
    </row>
    <row r="33" spans="1:15" x14ac:dyDescent="0.3">
      <c r="A33" s="1"/>
      <c r="B33" s="1"/>
      <c r="C33" s="1"/>
      <c r="D33" s="1"/>
      <c r="E33" s="1" t="s">
        <v>15</v>
      </c>
      <c r="F33" s="1"/>
      <c r="G33" s="1"/>
      <c r="H33" s="1"/>
      <c r="I33" s="4">
        <f>ROUND(SUM(I22:I25)+SUM(I31:I32),5)</f>
        <v>11904.72</v>
      </c>
      <c r="J33" s="5"/>
      <c r="K33" s="4">
        <f>ROUND(SUM(K22:K25)+SUM(K31:K32),5)</f>
        <v>22100</v>
      </c>
      <c r="L33" s="5"/>
      <c r="M33" s="4">
        <f>ROUND((I33-K33),5)</f>
        <v>-10195.280000000001</v>
      </c>
      <c r="N33" s="5"/>
      <c r="O33" s="6">
        <f>ROUND(IF(K33=0, IF(I33=0, 0, 1), I33/K33),5)</f>
        <v>0.53868000000000005</v>
      </c>
    </row>
    <row r="34" spans="1:15" ht="30" customHeight="1" x14ac:dyDescent="0.3">
      <c r="A34" s="1"/>
      <c r="B34" s="1"/>
      <c r="C34" s="1"/>
      <c r="D34" s="1"/>
      <c r="E34" s="1" t="s">
        <v>16</v>
      </c>
      <c r="F34" s="1"/>
      <c r="G34" s="1"/>
      <c r="H34" s="1"/>
      <c r="I34" s="4"/>
      <c r="J34" s="5"/>
      <c r="K34" s="4"/>
      <c r="L34" s="5"/>
      <c r="M34" s="4"/>
      <c r="N34" s="5"/>
      <c r="O34" s="6"/>
    </row>
    <row r="35" spans="1:15" x14ac:dyDescent="0.3">
      <c r="A35" s="1"/>
      <c r="B35" s="1"/>
      <c r="C35" s="1"/>
      <c r="D35" s="1"/>
      <c r="E35" s="1"/>
      <c r="F35" s="1" t="s">
        <v>17</v>
      </c>
      <c r="G35" s="1"/>
      <c r="H35" s="1"/>
      <c r="I35" s="4">
        <v>31748.46</v>
      </c>
      <c r="J35" s="5"/>
      <c r="K35" s="4">
        <v>18125</v>
      </c>
      <c r="L35" s="5"/>
      <c r="M35" s="4">
        <f>ROUND((I35-K35),5)</f>
        <v>13623.46</v>
      </c>
      <c r="N35" s="5"/>
      <c r="O35" s="6">
        <f>ROUND(IF(K35=0, IF(I35=0, 0, 1), I35/K35),5)</f>
        <v>1.7516400000000001</v>
      </c>
    </row>
    <row r="36" spans="1:15" x14ac:dyDescent="0.3">
      <c r="A36" s="1"/>
      <c r="B36" s="1"/>
      <c r="C36" s="1"/>
      <c r="D36" s="1"/>
      <c r="E36" s="1"/>
      <c r="F36" s="1" t="s">
        <v>18</v>
      </c>
      <c r="G36" s="1"/>
      <c r="H36" s="1"/>
      <c r="I36" s="4">
        <v>70800</v>
      </c>
      <c r="J36" s="5"/>
      <c r="K36" s="4">
        <v>44600</v>
      </c>
      <c r="L36" s="5"/>
      <c r="M36" s="4">
        <f>ROUND((I36-K36),5)</f>
        <v>26200</v>
      </c>
      <c r="N36" s="5"/>
      <c r="O36" s="6">
        <f>ROUND(IF(K36=0, IF(I36=0, 0, 1), I36/K36),5)</f>
        <v>1.58744</v>
      </c>
    </row>
    <row r="37" spans="1:15" x14ac:dyDescent="0.3">
      <c r="A37" s="1"/>
      <c r="B37" s="1"/>
      <c r="C37" s="1"/>
      <c r="D37" s="1"/>
      <c r="E37" s="1"/>
      <c r="F37" s="1" t="s">
        <v>19</v>
      </c>
      <c r="G37" s="1"/>
      <c r="H37" s="1"/>
      <c r="I37" s="4">
        <v>59808.15</v>
      </c>
      <c r="J37" s="5"/>
      <c r="K37" s="4">
        <v>35450</v>
      </c>
      <c r="L37" s="5"/>
      <c r="M37" s="4">
        <f>ROUND((I37-K37),5)</f>
        <v>24358.15</v>
      </c>
      <c r="N37" s="5"/>
      <c r="O37" s="6">
        <f>ROUND(IF(K37=0, IF(I37=0, 0, 1), I37/K37),5)</f>
        <v>1.6871100000000001</v>
      </c>
    </row>
    <row r="38" spans="1:15" x14ac:dyDescent="0.3">
      <c r="A38" s="1"/>
      <c r="B38" s="1"/>
      <c r="C38" s="1"/>
      <c r="D38" s="1"/>
      <c r="E38" s="1"/>
      <c r="F38" s="1" t="s">
        <v>20</v>
      </c>
      <c r="G38" s="1"/>
      <c r="H38" s="1"/>
      <c r="I38" s="4">
        <v>18750</v>
      </c>
      <c r="J38" s="5"/>
      <c r="K38" s="4">
        <v>25000</v>
      </c>
      <c r="L38" s="5"/>
      <c r="M38" s="4">
        <f>ROUND((I38-K38),5)</f>
        <v>-6250</v>
      </c>
      <c r="N38" s="5"/>
      <c r="O38" s="6">
        <f>ROUND(IF(K38=0, IF(I38=0, 0, 1), I38/K38),5)</f>
        <v>0.75</v>
      </c>
    </row>
    <row r="39" spans="1:15" x14ac:dyDescent="0.3">
      <c r="A39" s="1"/>
      <c r="B39" s="1"/>
      <c r="C39" s="1"/>
      <c r="D39" s="1"/>
      <c r="E39" s="1"/>
      <c r="F39" s="1" t="s">
        <v>21</v>
      </c>
      <c r="G39" s="1"/>
      <c r="H39" s="1"/>
      <c r="I39" s="4">
        <v>12340</v>
      </c>
      <c r="J39" s="5"/>
      <c r="K39" s="4">
        <v>0</v>
      </c>
      <c r="L39" s="5"/>
      <c r="M39" s="4">
        <f>ROUND((I39-K39),5)</f>
        <v>12340</v>
      </c>
      <c r="N39" s="5"/>
      <c r="O39" s="6">
        <f>ROUND(IF(K39=0, IF(I39=0, 0, 1), I39/K39),5)</f>
        <v>1</v>
      </c>
    </row>
    <row r="40" spans="1:15" ht="15" thickBot="1" x14ac:dyDescent="0.35">
      <c r="A40" s="1"/>
      <c r="B40" s="1"/>
      <c r="C40" s="1"/>
      <c r="D40" s="1"/>
      <c r="E40" s="1"/>
      <c r="F40" s="1" t="s">
        <v>22</v>
      </c>
      <c r="G40" s="1"/>
      <c r="H40" s="1"/>
      <c r="I40" s="7">
        <v>0</v>
      </c>
      <c r="J40" s="5"/>
      <c r="K40" s="7">
        <v>0</v>
      </c>
      <c r="L40" s="5"/>
      <c r="M40" s="7">
        <f>ROUND((I40-K40),5)</f>
        <v>0</v>
      </c>
      <c r="N40" s="5"/>
      <c r="O40" s="8">
        <f>ROUND(IF(K40=0, IF(I40=0, 0, 1), I40/K40),5)</f>
        <v>0</v>
      </c>
    </row>
    <row r="41" spans="1:15" x14ac:dyDescent="0.3">
      <c r="A41" s="1"/>
      <c r="B41" s="1"/>
      <c r="C41" s="1"/>
      <c r="D41" s="1"/>
      <c r="E41" s="1" t="s">
        <v>23</v>
      </c>
      <c r="F41" s="1"/>
      <c r="G41" s="1"/>
      <c r="H41" s="1"/>
      <c r="I41" s="4">
        <f>ROUND(SUM(I34:I40),5)</f>
        <v>193446.61</v>
      </c>
      <c r="J41" s="5"/>
      <c r="K41" s="4">
        <f>ROUND(SUM(K34:K40),5)</f>
        <v>123175</v>
      </c>
      <c r="L41" s="5"/>
      <c r="M41" s="4">
        <f>ROUND((I41-K41),5)</f>
        <v>70271.61</v>
      </c>
      <c r="N41" s="5"/>
      <c r="O41" s="6">
        <f>ROUND(IF(K41=0, IF(I41=0, 0, 1), I41/K41),5)</f>
        <v>1.5705</v>
      </c>
    </row>
    <row r="42" spans="1:15" x14ac:dyDescent="0.3">
      <c r="A42" s="1"/>
      <c r="B42" s="1"/>
      <c r="C42" s="1"/>
      <c r="D42" s="1"/>
      <c r="E42" s="1" t="s">
        <v>24</v>
      </c>
      <c r="F42" s="1"/>
      <c r="G42" s="1"/>
      <c r="H42" s="1"/>
      <c r="I42" s="4">
        <v>21059.5</v>
      </c>
      <c r="J42" s="5"/>
      <c r="K42" s="4">
        <v>17560</v>
      </c>
      <c r="L42" s="5"/>
      <c r="M42" s="4">
        <f>ROUND((I42-K42),5)</f>
        <v>3499.5</v>
      </c>
      <c r="N42" s="5"/>
      <c r="O42" s="6">
        <f>ROUND(IF(K42=0, IF(I42=0, 0, 1), I42/K42),5)</f>
        <v>1.19929</v>
      </c>
    </row>
    <row r="43" spans="1:15" x14ac:dyDescent="0.3">
      <c r="A43" s="1"/>
      <c r="B43" s="1"/>
      <c r="C43" s="1"/>
      <c r="D43" s="1"/>
      <c r="E43" s="1" t="s">
        <v>25</v>
      </c>
      <c r="F43" s="1"/>
      <c r="G43" s="1"/>
      <c r="H43" s="1"/>
      <c r="I43" s="4"/>
      <c r="J43" s="5"/>
      <c r="K43" s="4"/>
      <c r="L43" s="5"/>
      <c r="M43" s="4"/>
      <c r="N43" s="5"/>
      <c r="O43" s="6"/>
    </row>
    <row r="44" spans="1:15" x14ac:dyDescent="0.3">
      <c r="A44" s="1"/>
      <c r="B44" s="1"/>
      <c r="C44" s="1"/>
      <c r="D44" s="1"/>
      <c r="E44" s="1"/>
      <c r="F44" s="1" t="s">
        <v>26</v>
      </c>
      <c r="G44" s="1"/>
      <c r="H44" s="1"/>
      <c r="I44" s="4">
        <v>4993.3599999999997</v>
      </c>
      <c r="J44" s="5"/>
      <c r="K44" s="4">
        <v>6000</v>
      </c>
      <c r="L44" s="5"/>
      <c r="M44" s="4">
        <f>ROUND((I44-K44),5)</f>
        <v>-1006.64</v>
      </c>
      <c r="N44" s="5"/>
      <c r="O44" s="6">
        <f>ROUND(IF(K44=0, IF(I44=0, 0, 1), I44/K44),5)</f>
        <v>0.83223000000000003</v>
      </c>
    </row>
    <row r="45" spans="1:15" x14ac:dyDescent="0.3">
      <c r="A45" s="1"/>
      <c r="B45" s="1"/>
      <c r="C45" s="1"/>
      <c r="D45" s="1"/>
      <c r="E45" s="1"/>
      <c r="F45" s="1" t="s">
        <v>27</v>
      </c>
      <c r="G45" s="1"/>
      <c r="H45" s="1"/>
      <c r="I45" s="4">
        <v>0</v>
      </c>
      <c r="J45" s="5"/>
      <c r="K45" s="4">
        <v>0</v>
      </c>
      <c r="L45" s="5"/>
      <c r="M45" s="4">
        <f>ROUND((I45-K45),5)</f>
        <v>0</v>
      </c>
      <c r="N45" s="5"/>
      <c r="O45" s="6">
        <f>ROUND(IF(K45=0, IF(I45=0, 0, 1), I45/K45),5)</f>
        <v>0</v>
      </c>
    </row>
    <row r="46" spans="1:15" x14ac:dyDescent="0.3">
      <c r="A46" s="1"/>
      <c r="B46" s="1"/>
      <c r="C46" s="1"/>
      <c r="D46" s="1"/>
      <c r="E46" s="1"/>
      <c r="F46" s="1" t="s">
        <v>28</v>
      </c>
      <c r="G46" s="1"/>
      <c r="H46" s="1"/>
      <c r="I46" s="4">
        <v>0</v>
      </c>
      <c r="J46" s="5"/>
      <c r="K46" s="4">
        <v>0</v>
      </c>
      <c r="L46" s="5"/>
      <c r="M46" s="4">
        <f>ROUND((I46-K46),5)</f>
        <v>0</v>
      </c>
      <c r="N46" s="5"/>
      <c r="O46" s="6">
        <f>ROUND(IF(K46=0, IF(I46=0, 0, 1), I46/K46),5)</f>
        <v>0</v>
      </c>
    </row>
    <row r="47" spans="1:15" ht="15" thickBot="1" x14ac:dyDescent="0.35">
      <c r="A47" s="1"/>
      <c r="B47" s="1"/>
      <c r="C47" s="1"/>
      <c r="D47" s="1"/>
      <c r="E47" s="1"/>
      <c r="F47" s="1" t="s">
        <v>29</v>
      </c>
      <c r="G47" s="1"/>
      <c r="H47" s="1"/>
      <c r="I47" s="7">
        <v>0</v>
      </c>
      <c r="J47" s="5"/>
      <c r="K47" s="7">
        <v>0</v>
      </c>
      <c r="L47" s="5"/>
      <c r="M47" s="7">
        <f>ROUND((I47-K47),5)</f>
        <v>0</v>
      </c>
      <c r="N47" s="5"/>
      <c r="O47" s="8">
        <f>ROUND(IF(K47=0, IF(I47=0, 0, 1), I47/K47),5)</f>
        <v>0</v>
      </c>
    </row>
    <row r="48" spans="1:15" x14ac:dyDescent="0.3">
      <c r="A48" s="1"/>
      <c r="B48" s="1"/>
      <c r="C48" s="1"/>
      <c r="D48" s="1"/>
      <c r="E48" s="1" t="s">
        <v>31</v>
      </c>
      <c r="F48" s="1"/>
      <c r="G48" s="1"/>
      <c r="H48" s="1"/>
      <c r="I48" s="4">
        <f>ROUND(SUM(I43:I47),5)</f>
        <v>4993.3599999999997</v>
      </c>
      <c r="J48" s="5"/>
      <c r="K48" s="4">
        <f>ROUND(SUM(K43:K47),5)</f>
        <v>6000</v>
      </c>
      <c r="L48" s="5"/>
      <c r="M48" s="4">
        <f>ROUND((I48-K48),5)</f>
        <v>-1006.64</v>
      </c>
      <c r="N48" s="5"/>
      <c r="O48" s="6">
        <f>ROUND(IF(K48=0, IF(I48=0, 0, 1), I48/K48),5)</f>
        <v>0.83223000000000003</v>
      </c>
    </row>
    <row r="49" spans="1:15" ht="30" customHeight="1" x14ac:dyDescent="0.3">
      <c r="A49" s="1"/>
      <c r="B49" s="1"/>
      <c r="C49" s="1"/>
      <c r="D49" s="1"/>
      <c r="E49" s="1" t="s">
        <v>32</v>
      </c>
      <c r="F49" s="1"/>
      <c r="G49" s="1"/>
      <c r="H49" s="1"/>
      <c r="I49" s="4"/>
      <c r="J49" s="5"/>
      <c r="K49" s="4"/>
      <c r="L49" s="5"/>
      <c r="M49" s="4"/>
      <c r="N49" s="5"/>
      <c r="O49" s="6"/>
    </row>
    <row r="50" spans="1:15" x14ac:dyDescent="0.3">
      <c r="A50" s="1"/>
      <c r="B50" s="1"/>
      <c r="C50" s="1"/>
      <c r="D50" s="1"/>
      <c r="E50" s="1"/>
      <c r="F50" s="1" t="s">
        <v>35</v>
      </c>
      <c r="G50" s="1"/>
      <c r="H50" s="1"/>
      <c r="I50" s="4">
        <v>27400</v>
      </c>
      <c r="J50" s="5"/>
      <c r="K50" s="4">
        <v>27400</v>
      </c>
      <c r="L50" s="5"/>
      <c r="M50" s="4">
        <f>ROUND((I50-K50),5)</f>
        <v>0</v>
      </c>
      <c r="N50" s="5"/>
      <c r="O50" s="6">
        <f>ROUND(IF(K50=0, IF(I50=0, 0, 1), I50/K50),5)</f>
        <v>1</v>
      </c>
    </row>
    <row r="51" spans="1:15" ht="15" thickBot="1" x14ac:dyDescent="0.35">
      <c r="A51" s="1"/>
      <c r="B51" s="1"/>
      <c r="C51" s="1"/>
      <c r="D51" s="1"/>
      <c r="E51" s="1"/>
      <c r="F51" s="1" t="s">
        <v>36</v>
      </c>
      <c r="G51" s="1"/>
      <c r="H51" s="1"/>
      <c r="I51" s="7">
        <v>0</v>
      </c>
      <c r="J51" s="5"/>
      <c r="K51" s="7">
        <v>0</v>
      </c>
      <c r="L51" s="5"/>
      <c r="M51" s="7">
        <f>ROUND((I51-K51),5)</f>
        <v>0</v>
      </c>
      <c r="N51" s="5"/>
      <c r="O51" s="8">
        <f>ROUND(IF(K51=0, IF(I51=0, 0, 1), I51/K51),5)</f>
        <v>0</v>
      </c>
    </row>
    <row r="52" spans="1:15" x14ac:dyDescent="0.3">
      <c r="A52" s="1"/>
      <c r="B52" s="1"/>
      <c r="C52" s="1"/>
      <c r="D52" s="1"/>
      <c r="E52" s="1" t="s">
        <v>37</v>
      </c>
      <c r="F52" s="1"/>
      <c r="G52" s="1"/>
      <c r="H52" s="1"/>
      <c r="I52" s="4">
        <f>ROUND(SUM(I49:I51),5)</f>
        <v>27400</v>
      </c>
      <c r="J52" s="5"/>
      <c r="K52" s="4">
        <f>ROUND(SUM(K49:K51),5)</f>
        <v>27400</v>
      </c>
      <c r="L52" s="5"/>
      <c r="M52" s="4">
        <f>ROUND((I52-K52),5)</f>
        <v>0</v>
      </c>
      <c r="N52" s="5"/>
      <c r="O52" s="6">
        <f>ROUND(IF(K52=0, IF(I52=0, 0, 1), I52/K52),5)</f>
        <v>1</v>
      </c>
    </row>
    <row r="53" spans="1:15" ht="30" customHeight="1" x14ac:dyDescent="0.3">
      <c r="A53" s="1"/>
      <c r="B53" s="1"/>
      <c r="C53" s="1"/>
      <c r="D53" s="1"/>
      <c r="E53" s="1" t="s">
        <v>38</v>
      </c>
      <c r="F53" s="1"/>
      <c r="G53" s="1"/>
      <c r="H53" s="1"/>
      <c r="I53" s="4"/>
      <c r="J53" s="5"/>
      <c r="K53" s="4"/>
      <c r="L53" s="5"/>
      <c r="M53" s="4"/>
      <c r="N53" s="5"/>
      <c r="O53" s="6"/>
    </row>
    <row r="54" spans="1:15" x14ac:dyDescent="0.3">
      <c r="A54" s="1"/>
      <c r="B54" s="1"/>
      <c r="C54" s="1"/>
      <c r="D54" s="1"/>
      <c r="E54" s="1"/>
      <c r="F54" s="1" t="s">
        <v>39</v>
      </c>
      <c r="G54" s="1"/>
      <c r="H54" s="1"/>
      <c r="I54" s="4">
        <v>0.3</v>
      </c>
      <c r="J54" s="5"/>
      <c r="K54" s="4">
        <v>0</v>
      </c>
      <c r="L54" s="5"/>
      <c r="M54" s="4">
        <f>ROUND((I54-K54),5)</f>
        <v>0.3</v>
      </c>
      <c r="N54" s="5"/>
      <c r="O54" s="6">
        <f>ROUND(IF(K54=0, IF(I54=0, 0, 1), I54/K54),5)</f>
        <v>1</v>
      </c>
    </row>
    <row r="55" spans="1:15" x14ac:dyDescent="0.3">
      <c r="A55" s="1"/>
      <c r="B55" s="1"/>
      <c r="C55" s="1"/>
      <c r="D55" s="1"/>
      <c r="E55" s="1"/>
      <c r="F55" s="1" t="s">
        <v>40</v>
      </c>
      <c r="G55" s="1"/>
      <c r="H55" s="1"/>
      <c r="I55" s="4">
        <v>7862.72</v>
      </c>
      <c r="J55" s="5"/>
      <c r="K55" s="4">
        <v>4160</v>
      </c>
      <c r="L55" s="5"/>
      <c r="M55" s="4">
        <f>ROUND((I55-K55),5)</f>
        <v>3702.72</v>
      </c>
      <c r="N55" s="5"/>
      <c r="O55" s="6">
        <f>ROUND(IF(K55=0, IF(I55=0, 0, 1), I55/K55),5)</f>
        <v>1.89008</v>
      </c>
    </row>
    <row r="56" spans="1:15" x14ac:dyDescent="0.3">
      <c r="A56" s="1"/>
      <c r="B56" s="1"/>
      <c r="C56" s="1"/>
      <c r="D56" s="1"/>
      <c r="E56" s="1"/>
      <c r="F56" s="1" t="s">
        <v>41</v>
      </c>
      <c r="G56" s="1"/>
      <c r="H56" s="1"/>
      <c r="I56" s="4">
        <v>2865</v>
      </c>
      <c r="J56" s="5"/>
      <c r="K56" s="4">
        <v>0</v>
      </c>
      <c r="L56" s="5"/>
      <c r="M56" s="4">
        <f>ROUND((I56-K56),5)</f>
        <v>2865</v>
      </c>
      <c r="N56" s="5"/>
      <c r="O56" s="6">
        <f>ROUND(IF(K56=0, IF(I56=0, 0, 1), I56/K56),5)</f>
        <v>1</v>
      </c>
    </row>
    <row r="57" spans="1:15" ht="15" thickBot="1" x14ac:dyDescent="0.35">
      <c r="A57" s="1"/>
      <c r="B57" s="1"/>
      <c r="C57" s="1"/>
      <c r="D57" s="1"/>
      <c r="E57" s="1"/>
      <c r="F57" s="1" t="s">
        <v>44</v>
      </c>
      <c r="G57" s="1"/>
      <c r="H57" s="1"/>
      <c r="I57" s="48">
        <v>4383.8500000000004</v>
      </c>
      <c r="J57" s="5"/>
      <c r="K57" s="48">
        <v>2500</v>
      </c>
      <c r="L57" s="5"/>
      <c r="M57" s="48">
        <f>ROUND((I57-K57),5)</f>
        <v>1883.85</v>
      </c>
      <c r="N57" s="5"/>
      <c r="O57" s="49">
        <f>ROUND(IF(K57=0, IF(I57=0, 0, 1), I57/K57),5)</f>
        <v>1.7535400000000001</v>
      </c>
    </row>
    <row r="58" spans="1:15" ht="15" thickBot="1" x14ac:dyDescent="0.35">
      <c r="A58" s="1"/>
      <c r="B58" s="1"/>
      <c r="C58" s="1"/>
      <c r="D58" s="1"/>
      <c r="E58" s="1" t="s">
        <v>46</v>
      </c>
      <c r="F58" s="1"/>
      <c r="G58" s="1"/>
      <c r="H58" s="1"/>
      <c r="I58" s="11">
        <f>ROUND(SUM(I53:I57),5)</f>
        <v>15111.87</v>
      </c>
      <c r="J58" s="5"/>
      <c r="K58" s="11">
        <f>ROUND(SUM(K53:K57),5)</f>
        <v>6660</v>
      </c>
      <c r="L58" s="5"/>
      <c r="M58" s="11">
        <f>ROUND((I58-K58),5)</f>
        <v>8451.8700000000008</v>
      </c>
      <c r="N58" s="5"/>
      <c r="O58" s="12">
        <f>ROUND(IF(K58=0, IF(I58=0, 0, 1), I58/K58),5)</f>
        <v>2.26905</v>
      </c>
    </row>
    <row r="59" spans="1:15" ht="30" customHeight="1" thickBot="1" x14ac:dyDescent="0.35">
      <c r="A59" s="1"/>
      <c r="B59" s="1"/>
      <c r="C59" s="1"/>
      <c r="D59" s="1" t="s">
        <v>47</v>
      </c>
      <c r="E59" s="1"/>
      <c r="F59" s="1"/>
      <c r="G59" s="1"/>
      <c r="H59" s="1"/>
      <c r="I59" s="9">
        <f>ROUND(I4+I12+I21+I33+SUM(I41:I42)+I48+I52+I58,5)</f>
        <v>722085.17</v>
      </c>
      <c r="J59" s="5"/>
      <c r="K59" s="9">
        <f>ROUND(K4+K12+K21+K33+SUM(K41:K42)+K48+K52+K58,5)</f>
        <v>563912</v>
      </c>
      <c r="L59" s="5"/>
      <c r="M59" s="9">
        <f>ROUND((I59-K59),5)</f>
        <v>158173.17000000001</v>
      </c>
      <c r="N59" s="5"/>
      <c r="O59" s="10">
        <f>ROUND(IF(K59=0, IF(I59=0, 0, 1), I59/K59),5)</f>
        <v>1.2804899999999999</v>
      </c>
    </row>
    <row r="60" spans="1:15" ht="30" customHeight="1" x14ac:dyDescent="0.3">
      <c r="A60" s="1"/>
      <c r="B60" s="1"/>
      <c r="C60" s="1" t="s">
        <v>51</v>
      </c>
      <c r="D60" s="1"/>
      <c r="E60" s="1"/>
      <c r="F60" s="1"/>
      <c r="G60" s="1"/>
      <c r="H60" s="1"/>
      <c r="I60" s="4">
        <f>I59</f>
        <v>722085.17</v>
      </c>
      <c r="J60" s="5"/>
      <c r="K60" s="4">
        <f>K59</f>
        <v>563912</v>
      </c>
      <c r="L60" s="5"/>
      <c r="M60" s="4">
        <f>ROUND((I60-K60),5)</f>
        <v>158173.17000000001</v>
      </c>
      <c r="N60" s="5"/>
      <c r="O60" s="6">
        <f>ROUND(IF(K60=0, IF(I60=0, 0, 1), I60/K60),5)</f>
        <v>1.2804899999999999</v>
      </c>
    </row>
    <row r="61" spans="1:15" ht="30" customHeight="1" x14ac:dyDescent="0.3">
      <c r="A61" s="1"/>
      <c r="B61" s="1"/>
      <c r="C61" s="1"/>
      <c r="D61" s="1" t="s">
        <v>52</v>
      </c>
      <c r="E61" s="1"/>
      <c r="F61" s="1"/>
      <c r="G61" s="1"/>
      <c r="H61" s="1"/>
      <c r="I61" s="4"/>
      <c r="J61" s="5"/>
      <c r="K61" s="4"/>
      <c r="L61" s="5"/>
      <c r="M61" s="4"/>
      <c r="N61" s="5"/>
      <c r="O61" s="6"/>
    </row>
    <row r="62" spans="1:15" x14ac:dyDescent="0.3">
      <c r="A62" s="1"/>
      <c r="B62" s="1"/>
      <c r="C62" s="1"/>
      <c r="D62" s="1"/>
      <c r="E62" s="1" t="s">
        <v>53</v>
      </c>
      <c r="F62" s="1"/>
      <c r="G62" s="1"/>
      <c r="H62" s="1"/>
      <c r="I62" s="4">
        <v>206235.4</v>
      </c>
      <c r="J62" s="5"/>
      <c r="K62" s="4">
        <v>241983</v>
      </c>
      <c r="L62" s="5"/>
      <c r="M62" s="4">
        <f>ROUND((I62-K62),5)</f>
        <v>-35747.599999999999</v>
      </c>
      <c r="N62" s="5"/>
      <c r="O62" s="6">
        <f>ROUND(IF(K62=0, IF(I62=0, 0, 1), I62/K62),5)</f>
        <v>0.85226999999999997</v>
      </c>
    </row>
    <row r="63" spans="1:15" x14ac:dyDescent="0.3">
      <c r="A63" s="1"/>
      <c r="B63" s="1"/>
      <c r="C63" s="1"/>
      <c r="D63" s="1"/>
      <c r="E63" s="1" t="s">
        <v>54</v>
      </c>
      <c r="F63" s="1"/>
      <c r="G63" s="1"/>
      <c r="H63" s="1"/>
      <c r="I63" s="4">
        <v>21615.42</v>
      </c>
      <c r="J63" s="5"/>
      <c r="K63" s="4">
        <v>23232</v>
      </c>
      <c r="L63" s="5"/>
      <c r="M63" s="4">
        <f>ROUND((I63-K63),5)</f>
        <v>-1616.58</v>
      </c>
      <c r="N63" s="5"/>
      <c r="O63" s="6">
        <f>ROUND(IF(K63=0, IF(I63=0, 0, 1), I63/K63),5)</f>
        <v>0.93042000000000002</v>
      </c>
    </row>
    <row r="64" spans="1:15" x14ac:dyDescent="0.3">
      <c r="A64" s="1"/>
      <c r="B64" s="1"/>
      <c r="C64" s="1"/>
      <c r="D64" s="1"/>
      <c r="E64" s="1" t="s">
        <v>55</v>
      </c>
      <c r="F64" s="1"/>
      <c r="G64" s="1"/>
      <c r="H64" s="1"/>
      <c r="I64" s="4"/>
      <c r="J64" s="5"/>
      <c r="K64" s="4"/>
      <c r="L64" s="5"/>
      <c r="M64" s="4"/>
      <c r="N64" s="5"/>
      <c r="O64" s="6"/>
    </row>
    <row r="65" spans="1:15" x14ac:dyDescent="0.3">
      <c r="A65" s="1"/>
      <c r="B65" s="1"/>
      <c r="C65" s="1"/>
      <c r="D65" s="1"/>
      <c r="E65" s="1"/>
      <c r="F65" s="1" t="s">
        <v>56</v>
      </c>
      <c r="G65" s="1"/>
      <c r="H65" s="1"/>
      <c r="I65" s="4">
        <v>31022.68</v>
      </c>
      <c r="J65" s="5"/>
      <c r="K65" s="4">
        <v>35135</v>
      </c>
      <c r="L65" s="5"/>
      <c r="M65" s="4">
        <f>ROUND((I65-K65),5)</f>
        <v>-4112.32</v>
      </c>
      <c r="N65" s="5"/>
      <c r="O65" s="6">
        <f>ROUND(IF(K65=0, IF(I65=0, 0, 1), I65/K65),5)</f>
        <v>0.88295999999999997</v>
      </c>
    </row>
    <row r="66" spans="1:15" x14ac:dyDescent="0.3">
      <c r="A66" s="1"/>
      <c r="B66" s="1"/>
      <c r="C66" s="1"/>
      <c r="D66" s="1"/>
      <c r="E66" s="1"/>
      <c r="F66" s="1" t="s">
        <v>57</v>
      </c>
      <c r="G66" s="1"/>
      <c r="H66" s="1"/>
      <c r="I66" s="4">
        <v>2128.23</v>
      </c>
      <c r="J66" s="5"/>
      <c r="K66" s="4">
        <v>1867</v>
      </c>
      <c r="L66" s="5"/>
      <c r="M66" s="4">
        <f>ROUND((I66-K66),5)</f>
        <v>261.23</v>
      </c>
      <c r="N66" s="5"/>
      <c r="O66" s="6">
        <f>ROUND(IF(K66=0, IF(I66=0, 0, 1), I66/K66),5)</f>
        <v>1.13992</v>
      </c>
    </row>
    <row r="67" spans="1:15" x14ac:dyDescent="0.3">
      <c r="A67" s="1"/>
      <c r="B67" s="1"/>
      <c r="C67" s="1"/>
      <c r="D67" s="1"/>
      <c r="E67" s="1"/>
      <c r="F67" s="1" t="s">
        <v>58</v>
      </c>
      <c r="G67" s="1"/>
      <c r="H67" s="1"/>
      <c r="I67" s="4">
        <v>459.13</v>
      </c>
      <c r="J67" s="5"/>
      <c r="K67" s="4">
        <v>780</v>
      </c>
      <c r="L67" s="5"/>
      <c r="M67" s="4">
        <f>ROUND((I67-K67),5)</f>
        <v>-320.87</v>
      </c>
      <c r="N67" s="5"/>
      <c r="O67" s="6">
        <f>ROUND(IF(K67=0, IF(I67=0, 0, 1), I67/K67),5)</f>
        <v>0.58862999999999999</v>
      </c>
    </row>
    <row r="68" spans="1:15" x14ac:dyDescent="0.3">
      <c r="A68" s="1"/>
      <c r="B68" s="1"/>
      <c r="C68" s="1"/>
      <c r="D68" s="1"/>
      <c r="E68" s="1"/>
      <c r="F68" s="1" t="s">
        <v>60</v>
      </c>
      <c r="G68" s="1"/>
      <c r="H68" s="1"/>
      <c r="I68" s="4">
        <v>2482.65</v>
      </c>
      <c r="J68" s="5"/>
      <c r="K68" s="4">
        <v>4669</v>
      </c>
      <c r="L68" s="5"/>
      <c r="M68" s="4">
        <f>ROUND((I68-K68),5)</f>
        <v>-2186.35</v>
      </c>
      <c r="N68" s="5"/>
      <c r="O68" s="6">
        <f>ROUND(IF(K68=0, IF(I68=0, 0, 1), I68/K68),5)</f>
        <v>0.53173000000000004</v>
      </c>
    </row>
    <row r="69" spans="1:15" ht="15" thickBot="1" x14ac:dyDescent="0.35">
      <c r="A69" s="1"/>
      <c r="B69" s="1"/>
      <c r="C69" s="1"/>
      <c r="D69" s="1"/>
      <c r="E69" s="1"/>
      <c r="F69" s="1" t="s">
        <v>61</v>
      </c>
      <c r="G69" s="1"/>
      <c r="H69" s="1"/>
      <c r="I69" s="7">
        <v>0</v>
      </c>
      <c r="J69" s="5"/>
      <c r="K69" s="7">
        <v>0</v>
      </c>
      <c r="L69" s="5"/>
      <c r="M69" s="7">
        <f>ROUND((I69-K69),5)</f>
        <v>0</v>
      </c>
      <c r="N69" s="5"/>
      <c r="O69" s="8">
        <f>ROUND(IF(K69=0, IF(I69=0, 0, 1), I69/K69),5)</f>
        <v>0</v>
      </c>
    </row>
    <row r="70" spans="1:15" x14ac:dyDescent="0.3">
      <c r="A70" s="1"/>
      <c r="B70" s="1"/>
      <c r="C70" s="1"/>
      <c r="D70" s="1"/>
      <c r="E70" s="1" t="s">
        <v>63</v>
      </c>
      <c r="F70" s="1"/>
      <c r="G70" s="1"/>
      <c r="H70" s="1"/>
      <c r="I70" s="4">
        <f>ROUND(SUM(I64:I69),5)</f>
        <v>36092.69</v>
      </c>
      <c r="J70" s="5"/>
      <c r="K70" s="4">
        <f>ROUND(SUM(K64:K69),5)</f>
        <v>42451</v>
      </c>
      <c r="L70" s="5"/>
      <c r="M70" s="4">
        <f>ROUND((I70-K70),5)</f>
        <v>-6358.31</v>
      </c>
      <c r="N70" s="5"/>
      <c r="O70" s="6">
        <f>ROUND(IF(K70=0, IF(I70=0, 0, 1), I70/K70),5)</f>
        <v>0.85021999999999998</v>
      </c>
    </row>
    <row r="71" spans="1:15" ht="30" customHeight="1" x14ac:dyDescent="0.3">
      <c r="A71" s="1"/>
      <c r="B71" s="1"/>
      <c r="C71" s="1"/>
      <c r="D71" s="1"/>
      <c r="E71" s="1" t="s">
        <v>64</v>
      </c>
      <c r="F71" s="1"/>
      <c r="G71" s="1"/>
      <c r="H71" s="1"/>
      <c r="I71" s="4"/>
      <c r="J71" s="5"/>
      <c r="K71" s="4"/>
      <c r="L71" s="5"/>
      <c r="M71" s="4"/>
      <c r="N71" s="5"/>
      <c r="O71" s="6"/>
    </row>
    <row r="72" spans="1:15" x14ac:dyDescent="0.3">
      <c r="A72" s="1"/>
      <c r="B72" s="1"/>
      <c r="C72" s="1"/>
      <c r="D72" s="1"/>
      <c r="E72" s="1"/>
      <c r="F72" s="1" t="s">
        <v>65</v>
      </c>
      <c r="G72" s="1"/>
      <c r="H72" s="1"/>
      <c r="I72" s="4">
        <v>54494.09</v>
      </c>
      <c r="J72" s="5"/>
      <c r="K72" s="4">
        <v>59879</v>
      </c>
      <c r="L72" s="5"/>
      <c r="M72" s="4">
        <f>ROUND((I72-K72),5)</f>
        <v>-5384.91</v>
      </c>
      <c r="N72" s="5"/>
      <c r="O72" s="6">
        <f>ROUND(IF(K72=0, IF(I72=0, 0, 1), I72/K72),5)</f>
        <v>0.91007000000000005</v>
      </c>
    </row>
    <row r="73" spans="1:15" x14ac:dyDescent="0.3">
      <c r="A73" s="1"/>
      <c r="B73" s="1"/>
      <c r="C73" s="1"/>
      <c r="D73" s="1"/>
      <c r="E73" s="1"/>
      <c r="F73" s="1" t="s">
        <v>66</v>
      </c>
      <c r="G73" s="1"/>
      <c r="H73" s="1"/>
      <c r="I73" s="4">
        <v>33775.79</v>
      </c>
      <c r="J73" s="5"/>
      <c r="K73" s="4">
        <v>28984</v>
      </c>
      <c r="L73" s="5"/>
      <c r="M73" s="4">
        <f>ROUND((I73-K73),5)</f>
        <v>4791.79</v>
      </c>
      <c r="N73" s="5"/>
      <c r="O73" s="6">
        <f>ROUND(IF(K73=0, IF(I73=0, 0, 1), I73/K73),5)</f>
        <v>1.16533</v>
      </c>
    </row>
    <row r="74" spans="1:15" ht="15" thickBot="1" x14ac:dyDescent="0.35">
      <c r="A74" s="1"/>
      <c r="B74" s="1"/>
      <c r="C74" s="1"/>
      <c r="D74" s="1"/>
      <c r="E74" s="1"/>
      <c r="F74" s="1" t="s">
        <v>67</v>
      </c>
      <c r="G74" s="1"/>
      <c r="H74" s="1"/>
      <c r="I74" s="7">
        <v>1563.75</v>
      </c>
      <c r="J74" s="5"/>
      <c r="K74" s="7">
        <v>1350</v>
      </c>
      <c r="L74" s="5"/>
      <c r="M74" s="7">
        <f>ROUND((I74-K74),5)</f>
        <v>213.75</v>
      </c>
      <c r="N74" s="5"/>
      <c r="O74" s="8">
        <f>ROUND(IF(K74=0, IF(I74=0, 0, 1), I74/K74),5)</f>
        <v>1.1583300000000001</v>
      </c>
    </row>
    <row r="75" spans="1:15" x14ac:dyDescent="0.3">
      <c r="A75" s="1"/>
      <c r="B75" s="1"/>
      <c r="C75" s="1"/>
      <c r="D75" s="1"/>
      <c r="E75" s="1" t="s">
        <v>68</v>
      </c>
      <c r="F75" s="1"/>
      <c r="G75" s="1"/>
      <c r="H75" s="1"/>
      <c r="I75" s="4">
        <f>ROUND(SUM(I71:I74),5)</f>
        <v>89833.63</v>
      </c>
      <c r="J75" s="5"/>
      <c r="K75" s="4">
        <f>ROUND(SUM(K71:K74),5)</f>
        <v>90213</v>
      </c>
      <c r="L75" s="5"/>
      <c r="M75" s="4">
        <f>ROUND((I75-K75),5)</f>
        <v>-379.37</v>
      </c>
      <c r="N75" s="5"/>
      <c r="O75" s="6">
        <f>ROUND(IF(K75=0, IF(I75=0, 0, 1), I75/K75),5)</f>
        <v>0.99578999999999995</v>
      </c>
    </row>
    <row r="76" spans="1:15" ht="30" customHeight="1" x14ac:dyDescent="0.3">
      <c r="A76" s="1"/>
      <c r="B76" s="1"/>
      <c r="C76" s="1"/>
      <c r="D76" s="1"/>
      <c r="E76" s="1" t="s">
        <v>69</v>
      </c>
      <c r="F76" s="1"/>
      <c r="G76" s="1"/>
      <c r="H76" s="1"/>
      <c r="I76" s="4"/>
      <c r="J76" s="5"/>
      <c r="K76" s="4"/>
      <c r="L76" s="5"/>
      <c r="M76" s="4"/>
      <c r="N76" s="5"/>
      <c r="O76" s="6"/>
    </row>
    <row r="77" spans="1:15" x14ac:dyDescent="0.3">
      <c r="A77" s="1"/>
      <c r="B77" s="1"/>
      <c r="C77" s="1"/>
      <c r="D77" s="1"/>
      <c r="E77" s="1"/>
      <c r="F77" s="1" t="s">
        <v>70</v>
      </c>
      <c r="G77" s="1"/>
      <c r="H77" s="1"/>
      <c r="I77" s="4">
        <v>0</v>
      </c>
      <c r="J77" s="5"/>
      <c r="K77" s="4">
        <v>7500</v>
      </c>
      <c r="L77" s="5"/>
      <c r="M77" s="4">
        <f>ROUND((I77-K77),5)</f>
        <v>-7500</v>
      </c>
      <c r="N77" s="5"/>
      <c r="O77" s="6">
        <f>ROUND(IF(K77=0, IF(I77=0, 0, 1), I77/K77),5)</f>
        <v>0</v>
      </c>
    </row>
    <row r="78" spans="1:15" x14ac:dyDescent="0.3">
      <c r="A78" s="1"/>
      <c r="B78" s="1"/>
      <c r="C78" s="1"/>
      <c r="D78" s="1"/>
      <c r="E78" s="1"/>
      <c r="F78" s="1" t="s">
        <v>71</v>
      </c>
      <c r="G78" s="1"/>
      <c r="H78" s="1"/>
      <c r="I78" s="4">
        <v>0</v>
      </c>
      <c r="J78" s="5"/>
      <c r="K78" s="4">
        <v>0</v>
      </c>
      <c r="L78" s="5"/>
      <c r="M78" s="4">
        <f>ROUND((I78-K78),5)</f>
        <v>0</v>
      </c>
      <c r="N78" s="5"/>
      <c r="O78" s="6">
        <f>ROUND(IF(K78=0, IF(I78=0, 0, 1), I78/K78),5)</f>
        <v>0</v>
      </c>
    </row>
    <row r="79" spans="1:15" x14ac:dyDescent="0.3">
      <c r="A79" s="1"/>
      <c r="B79" s="1"/>
      <c r="C79" s="1"/>
      <c r="D79" s="1"/>
      <c r="E79" s="1"/>
      <c r="F79" s="1" t="s">
        <v>72</v>
      </c>
      <c r="G79" s="1"/>
      <c r="H79" s="1"/>
      <c r="I79" s="4">
        <v>11344.21</v>
      </c>
      <c r="J79" s="5"/>
      <c r="K79" s="4">
        <v>12292</v>
      </c>
      <c r="L79" s="5"/>
      <c r="M79" s="4">
        <f>ROUND((I79-K79),5)</f>
        <v>-947.79</v>
      </c>
      <c r="N79" s="5"/>
      <c r="O79" s="6">
        <f>ROUND(IF(K79=0, IF(I79=0, 0, 1), I79/K79),5)</f>
        <v>0.92288999999999999</v>
      </c>
    </row>
    <row r="80" spans="1:15" ht="15" thickBot="1" x14ac:dyDescent="0.35">
      <c r="A80" s="1"/>
      <c r="B80" s="1"/>
      <c r="C80" s="1"/>
      <c r="D80" s="1"/>
      <c r="E80" s="1"/>
      <c r="F80" s="1" t="s">
        <v>73</v>
      </c>
      <c r="G80" s="1"/>
      <c r="H80" s="1"/>
      <c r="I80" s="7">
        <v>17366.23</v>
      </c>
      <c r="J80" s="5"/>
      <c r="K80" s="7">
        <v>35543</v>
      </c>
      <c r="L80" s="5"/>
      <c r="M80" s="7">
        <f>ROUND((I80-K80),5)</f>
        <v>-18176.77</v>
      </c>
      <c r="N80" s="5"/>
      <c r="O80" s="8">
        <f>ROUND(IF(K80=0, IF(I80=0, 0, 1), I80/K80),5)</f>
        <v>0.48859999999999998</v>
      </c>
    </row>
    <row r="81" spans="1:15" x14ac:dyDescent="0.3">
      <c r="A81" s="1"/>
      <c r="B81" s="1"/>
      <c r="C81" s="1"/>
      <c r="D81" s="1"/>
      <c r="E81" s="1" t="s">
        <v>75</v>
      </c>
      <c r="F81" s="1"/>
      <c r="G81" s="1"/>
      <c r="H81" s="1"/>
      <c r="I81" s="4">
        <f>ROUND(SUM(I76:I80),5)</f>
        <v>28710.44</v>
      </c>
      <c r="J81" s="5"/>
      <c r="K81" s="4">
        <f>ROUND(SUM(K76:K80),5)</f>
        <v>55335</v>
      </c>
      <c r="L81" s="5"/>
      <c r="M81" s="4">
        <f>ROUND((I81-K81),5)</f>
        <v>-26624.560000000001</v>
      </c>
      <c r="N81" s="5"/>
      <c r="O81" s="6">
        <f>ROUND(IF(K81=0, IF(I81=0, 0, 1), I81/K81),5)</f>
        <v>0.51885000000000003</v>
      </c>
    </row>
    <row r="82" spans="1:15" x14ac:dyDescent="0.3">
      <c r="A82" s="1"/>
      <c r="B82" s="1"/>
      <c r="C82" s="1"/>
      <c r="D82" s="1"/>
      <c r="E82" s="1" t="s">
        <v>78</v>
      </c>
      <c r="F82" s="1"/>
      <c r="G82" s="1"/>
      <c r="H82" s="1"/>
      <c r="I82" s="4"/>
      <c r="J82" s="5"/>
      <c r="K82" s="4"/>
      <c r="L82" s="5"/>
      <c r="M82" s="4"/>
      <c r="N82" s="5"/>
      <c r="O82" s="6"/>
    </row>
    <row r="83" spans="1:15" x14ac:dyDescent="0.3">
      <c r="A83" s="1"/>
      <c r="B83" s="1"/>
      <c r="C83" s="1"/>
      <c r="D83" s="1"/>
      <c r="E83" s="1"/>
      <c r="F83" s="1" t="s">
        <v>79</v>
      </c>
      <c r="G83" s="1"/>
      <c r="H83" s="1"/>
      <c r="I83" s="4">
        <v>1273.3499999999999</v>
      </c>
      <c r="J83" s="5"/>
      <c r="K83" s="4">
        <v>985</v>
      </c>
      <c r="L83" s="5"/>
      <c r="M83" s="4">
        <f>ROUND((I83-K83),5)</f>
        <v>288.35000000000002</v>
      </c>
      <c r="N83" s="5"/>
      <c r="O83" s="6">
        <f>ROUND(IF(K83=0, IF(I83=0, 0, 1), I83/K83),5)</f>
        <v>1.29274</v>
      </c>
    </row>
    <row r="84" spans="1:15" x14ac:dyDescent="0.3">
      <c r="A84" s="1"/>
      <c r="B84" s="1"/>
      <c r="C84" s="1"/>
      <c r="D84" s="1"/>
      <c r="E84" s="1"/>
      <c r="F84" s="1" t="s">
        <v>80</v>
      </c>
      <c r="G84" s="1"/>
      <c r="H84" s="1"/>
      <c r="I84" s="4"/>
      <c r="J84" s="5"/>
      <c r="K84" s="4"/>
      <c r="L84" s="5"/>
      <c r="M84" s="4"/>
      <c r="N84" s="5"/>
      <c r="O84" s="6"/>
    </row>
    <row r="85" spans="1:15" x14ac:dyDescent="0.3">
      <c r="A85" s="1"/>
      <c r="B85" s="1"/>
      <c r="C85" s="1"/>
      <c r="D85" s="1"/>
      <c r="E85" s="1"/>
      <c r="F85" s="1"/>
      <c r="G85" s="1" t="s">
        <v>81</v>
      </c>
      <c r="H85" s="1"/>
      <c r="I85" s="4">
        <v>8933.9500000000007</v>
      </c>
      <c r="J85" s="5"/>
      <c r="K85" s="4">
        <v>17555</v>
      </c>
      <c r="L85" s="5"/>
      <c r="M85" s="4">
        <f>ROUND((I85-K85),5)</f>
        <v>-8621.0499999999993</v>
      </c>
      <c r="N85" s="5"/>
      <c r="O85" s="6">
        <f>ROUND(IF(K85=0, IF(I85=0, 0, 1), I85/K85),5)</f>
        <v>0.50890999999999997</v>
      </c>
    </row>
    <row r="86" spans="1:15" x14ac:dyDescent="0.3">
      <c r="A86" s="1"/>
      <c r="B86" s="1"/>
      <c r="C86" s="1"/>
      <c r="D86" s="1"/>
      <c r="E86" s="1"/>
      <c r="F86" s="1"/>
      <c r="G86" s="1" t="s">
        <v>82</v>
      </c>
      <c r="H86" s="1"/>
      <c r="I86" s="4">
        <v>195</v>
      </c>
      <c r="J86" s="5"/>
      <c r="K86" s="4"/>
      <c r="L86" s="5"/>
      <c r="M86" s="4"/>
      <c r="N86" s="5"/>
      <c r="O86" s="6"/>
    </row>
    <row r="87" spans="1:15" x14ac:dyDescent="0.3">
      <c r="A87" s="1"/>
      <c r="B87" s="1"/>
      <c r="C87" s="1"/>
      <c r="D87" s="1"/>
      <c r="E87" s="1"/>
      <c r="F87" s="1"/>
      <c r="G87" s="1" t="s">
        <v>83</v>
      </c>
      <c r="H87" s="1"/>
      <c r="I87" s="4">
        <v>0</v>
      </c>
      <c r="J87" s="5"/>
      <c r="K87" s="4">
        <v>0</v>
      </c>
      <c r="L87" s="5"/>
      <c r="M87" s="4">
        <f>ROUND((I87-K87),5)</f>
        <v>0</v>
      </c>
      <c r="N87" s="5"/>
      <c r="O87" s="6">
        <f>ROUND(IF(K87=0, IF(I87=0, 0, 1), I87/K87),5)</f>
        <v>0</v>
      </c>
    </row>
    <row r="88" spans="1:15" x14ac:dyDescent="0.3">
      <c r="A88" s="1"/>
      <c r="B88" s="1"/>
      <c r="C88" s="1"/>
      <c r="D88" s="1"/>
      <c r="E88" s="1"/>
      <c r="F88" s="1"/>
      <c r="G88" s="1" t="s">
        <v>84</v>
      </c>
      <c r="H88" s="1"/>
      <c r="I88" s="4">
        <v>249.7</v>
      </c>
      <c r="J88" s="5"/>
      <c r="K88" s="4">
        <v>385</v>
      </c>
      <c r="L88" s="5"/>
      <c r="M88" s="4">
        <f>ROUND((I88-K88),5)</f>
        <v>-135.30000000000001</v>
      </c>
      <c r="N88" s="5"/>
      <c r="O88" s="6">
        <f>ROUND(IF(K88=0, IF(I88=0, 0, 1), I88/K88),5)</f>
        <v>0.64856999999999998</v>
      </c>
    </row>
    <row r="89" spans="1:15" x14ac:dyDescent="0.3">
      <c r="A89" s="1"/>
      <c r="B89" s="1"/>
      <c r="C89" s="1"/>
      <c r="D89" s="1"/>
      <c r="E89" s="1"/>
      <c r="F89" s="1"/>
      <c r="G89" s="1" t="s">
        <v>85</v>
      </c>
      <c r="H89" s="1"/>
      <c r="I89" s="4">
        <v>213.25</v>
      </c>
      <c r="J89" s="5"/>
      <c r="K89" s="4">
        <v>1000</v>
      </c>
      <c r="L89" s="5"/>
      <c r="M89" s="4">
        <f>ROUND((I89-K89),5)</f>
        <v>-786.75</v>
      </c>
      <c r="N89" s="5"/>
      <c r="O89" s="6">
        <f>ROUND(IF(K89=0, IF(I89=0, 0, 1), I89/K89),5)</f>
        <v>0.21325</v>
      </c>
    </row>
    <row r="90" spans="1:15" ht="15" thickBot="1" x14ac:dyDescent="0.35">
      <c r="A90" s="1"/>
      <c r="B90" s="1"/>
      <c r="C90" s="1"/>
      <c r="D90" s="1"/>
      <c r="E90" s="1"/>
      <c r="F90" s="1"/>
      <c r="G90" s="1" t="s">
        <v>86</v>
      </c>
      <c r="H90" s="1"/>
      <c r="I90" s="7">
        <v>412.5</v>
      </c>
      <c r="J90" s="5"/>
      <c r="K90" s="7">
        <v>0</v>
      </c>
      <c r="L90" s="5"/>
      <c r="M90" s="7">
        <f>ROUND((I90-K90),5)</f>
        <v>412.5</v>
      </c>
      <c r="N90" s="5"/>
      <c r="O90" s="8">
        <f>ROUND(IF(K90=0, IF(I90=0, 0, 1), I90/K90),5)</f>
        <v>1</v>
      </c>
    </row>
    <row r="91" spans="1:15" ht="30" customHeight="1" x14ac:dyDescent="0.3">
      <c r="A91" s="1"/>
      <c r="B91" s="1"/>
      <c r="C91" s="1"/>
      <c r="D91" s="1"/>
      <c r="E91" s="1"/>
      <c r="F91" s="1" t="s">
        <v>87</v>
      </c>
      <c r="G91" s="1"/>
      <c r="H91" s="1"/>
      <c r="I91" s="4">
        <f>ROUND(SUM(I84:I90),5)</f>
        <v>10004.4</v>
      </c>
      <c r="J91" s="5"/>
      <c r="K91" s="4">
        <f>ROUND(SUM(K84:K90),5)</f>
        <v>18940</v>
      </c>
      <c r="L91" s="5"/>
      <c r="M91" s="4">
        <f>ROUND((I91-K91),5)</f>
        <v>-8935.6</v>
      </c>
      <c r="N91" s="5"/>
      <c r="O91" s="6">
        <f>ROUND(IF(K91=0, IF(I91=0, 0, 1), I91/K91),5)</f>
        <v>0.52822000000000002</v>
      </c>
    </row>
    <row r="92" spans="1:15" x14ac:dyDescent="0.3">
      <c r="A92" s="1"/>
      <c r="B92" s="1"/>
      <c r="C92" s="1"/>
      <c r="D92" s="1"/>
      <c r="E92" s="1"/>
      <c r="F92" s="1" t="s">
        <v>88</v>
      </c>
      <c r="G92" s="1"/>
      <c r="H92" s="1"/>
      <c r="I92" s="4">
        <v>1077.01</v>
      </c>
      <c r="J92" s="5"/>
      <c r="K92" s="4">
        <v>1200</v>
      </c>
      <c r="L92" s="5"/>
      <c r="M92" s="4">
        <f>ROUND((I92-K92),5)</f>
        <v>-122.99</v>
      </c>
      <c r="N92" s="5"/>
      <c r="O92" s="6">
        <f>ROUND(IF(K92=0, IF(I92=0, 0, 1), I92/K92),5)</f>
        <v>0.89751000000000003</v>
      </c>
    </row>
    <row r="93" spans="1:15" ht="15" thickBot="1" x14ac:dyDescent="0.35">
      <c r="A93" s="1"/>
      <c r="B93" s="1"/>
      <c r="C93" s="1"/>
      <c r="D93" s="1"/>
      <c r="E93" s="1"/>
      <c r="F93" s="1" t="s">
        <v>89</v>
      </c>
      <c r="G93" s="1"/>
      <c r="H93" s="1"/>
      <c r="I93" s="7">
        <v>2999</v>
      </c>
      <c r="J93" s="5"/>
      <c r="K93" s="7">
        <v>3080</v>
      </c>
      <c r="L93" s="5"/>
      <c r="M93" s="7">
        <f>ROUND((I93-K93),5)</f>
        <v>-81</v>
      </c>
      <c r="N93" s="5"/>
      <c r="O93" s="8">
        <f>ROUND(IF(K93=0, IF(I93=0, 0, 1), I93/K93),5)</f>
        <v>0.97370000000000001</v>
      </c>
    </row>
    <row r="94" spans="1:15" ht="30" customHeight="1" x14ac:dyDescent="0.3">
      <c r="A94" s="1"/>
      <c r="B94" s="1"/>
      <c r="C94" s="1"/>
      <c r="D94" s="1"/>
      <c r="E94" s="1" t="s">
        <v>91</v>
      </c>
      <c r="F94" s="1"/>
      <c r="G94" s="1"/>
      <c r="H94" s="1"/>
      <c r="I94" s="4">
        <f>ROUND(SUM(I82:I83)+SUM(I91:I93),5)</f>
        <v>15353.76</v>
      </c>
      <c r="J94" s="5"/>
      <c r="K94" s="4">
        <f>ROUND(SUM(K82:K83)+SUM(K91:K93),5)</f>
        <v>24205</v>
      </c>
      <c r="L94" s="5"/>
      <c r="M94" s="4">
        <f>ROUND((I94-K94),5)</f>
        <v>-8851.24</v>
      </c>
      <c r="N94" s="5"/>
      <c r="O94" s="6">
        <f>ROUND(IF(K94=0, IF(I94=0, 0, 1), I94/K94),5)</f>
        <v>0.63431999999999999</v>
      </c>
    </row>
    <row r="95" spans="1:15" x14ac:dyDescent="0.3">
      <c r="A95" s="1"/>
      <c r="B95" s="1"/>
      <c r="C95" s="1"/>
      <c r="D95" s="1"/>
      <c r="E95" s="1" t="s">
        <v>92</v>
      </c>
      <c r="F95" s="1"/>
      <c r="G95" s="1"/>
      <c r="H95" s="1"/>
      <c r="I95" s="4"/>
      <c r="J95" s="5"/>
      <c r="K95" s="4"/>
      <c r="L95" s="5"/>
      <c r="M95" s="4"/>
      <c r="N95" s="5"/>
      <c r="O95" s="6"/>
    </row>
    <row r="96" spans="1:15" x14ac:dyDescent="0.3">
      <c r="A96" s="1"/>
      <c r="B96" s="1"/>
      <c r="C96" s="1"/>
      <c r="D96" s="1"/>
      <c r="E96" s="1"/>
      <c r="F96" s="1" t="s">
        <v>93</v>
      </c>
      <c r="G96" s="1"/>
      <c r="H96" s="1"/>
      <c r="I96" s="4">
        <v>8739.23</v>
      </c>
      <c r="J96" s="5"/>
      <c r="K96" s="4">
        <v>8970</v>
      </c>
      <c r="L96" s="5"/>
      <c r="M96" s="4">
        <f>ROUND((I96-K96),5)</f>
        <v>-230.77</v>
      </c>
      <c r="N96" s="5"/>
      <c r="O96" s="6">
        <f>ROUND(IF(K96=0, IF(I96=0, 0, 1), I96/K96),5)</f>
        <v>0.97426999999999997</v>
      </c>
    </row>
    <row r="97" spans="1:15" x14ac:dyDescent="0.3">
      <c r="A97" s="1"/>
      <c r="B97" s="1"/>
      <c r="C97" s="1"/>
      <c r="D97" s="1"/>
      <c r="E97" s="1"/>
      <c r="F97" s="1" t="s">
        <v>94</v>
      </c>
      <c r="G97" s="1"/>
      <c r="H97" s="1"/>
      <c r="I97" s="4">
        <v>813.71</v>
      </c>
      <c r="J97" s="5"/>
      <c r="K97" s="4">
        <v>3460</v>
      </c>
      <c r="L97" s="5"/>
      <c r="M97" s="4">
        <f>ROUND((I97-K97),5)</f>
        <v>-2646.29</v>
      </c>
      <c r="N97" s="5"/>
      <c r="O97" s="6">
        <f>ROUND(IF(K97=0, IF(I97=0, 0, 1), I97/K97),5)</f>
        <v>0.23518</v>
      </c>
    </row>
    <row r="98" spans="1:15" x14ac:dyDescent="0.3">
      <c r="A98" s="1"/>
      <c r="B98" s="1"/>
      <c r="C98" s="1"/>
      <c r="D98" s="1"/>
      <c r="E98" s="1"/>
      <c r="F98" s="1" t="s">
        <v>95</v>
      </c>
      <c r="G98" s="1"/>
      <c r="H98" s="1"/>
      <c r="I98" s="4">
        <v>0</v>
      </c>
      <c r="J98" s="5"/>
      <c r="K98" s="4">
        <v>0</v>
      </c>
      <c r="L98" s="5"/>
      <c r="M98" s="4">
        <f>ROUND((I98-K98),5)</f>
        <v>0</v>
      </c>
      <c r="N98" s="5"/>
      <c r="O98" s="6">
        <f>ROUND(IF(K98=0, IF(I98=0, 0, 1), I98/K98),5)</f>
        <v>0</v>
      </c>
    </row>
    <row r="99" spans="1:15" x14ac:dyDescent="0.3">
      <c r="A99" s="1"/>
      <c r="B99" s="1"/>
      <c r="C99" s="1"/>
      <c r="D99" s="1"/>
      <c r="E99" s="1"/>
      <c r="F99" s="1" t="s">
        <v>96</v>
      </c>
      <c r="G99" s="1"/>
      <c r="H99" s="1"/>
      <c r="I99" s="4">
        <v>432.25</v>
      </c>
      <c r="J99" s="5"/>
      <c r="K99" s="4">
        <v>941</v>
      </c>
      <c r="L99" s="5"/>
      <c r="M99" s="4">
        <f>ROUND((I99-K99),5)</f>
        <v>-508.75</v>
      </c>
      <c r="N99" s="5"/>
      <c r="O99" s="6">
        <f>ROUND(IF(K99=0, IF(I99=0, 0, 1), I99/K99),5)</f>
        <v>0.45934999999999998</v>
      </c>
    </row>
    <row r="100" spans="1:15" x14ac:dyDescent="0.3">
      <c r="A100" s="1"/>
      <c r="B100" s="1"/>
      <c r="C100" s="1"/>
      <c r="D100" s="1"/>
      <c r="E100" s="1"/>
      <c r="F100" s="1" t="s">
        <v>97</v>
      </c>
      <c r="G100" s="1"/>
      <c r="H100" s="1"/>
      <c r="I100" s="4">
        <v>1695</v>
      </c>
      <c r="J100" s="5"/>
      <c r="K100" s="4">
        <v>1573</v>
      </c>
      <c r="L100" s="5"/>
      <c r="M100" s="4">
        <f>ROUND((I100-K100),5)</f>
        <v>122</v>
      </c>
      <c r="N100" s="5"/>
      <c r="O100" s="6">
        <f>ROUND(IF(K100=0, IF(I100=0, 0, 1), I100/K100),5)</f>
        <v>1.0775600000000001</v>
      </c>
    </row>
    <row r="101" spans="1:15" x14ac:dyDescent="0.3">
      <c r="A101" s="1"/>
      <c r="B101" s="1"/>
      <c r="C101" s="1"/>
      <c r="D101" s="1"/>
      <c r="E101" s="1"/>
      <c r="F101" s="1" t="s">
        <v>237</v>
      </c>
      <c r="G101" s="1"/>
      <c r="H101" s="1"/>
      <c r="I101" s="4">
        <v>399.99</v>
      </c>
      <c r="J101" s="5"/>
      <c r="K101" s="4">
        <v>0</v>
      </c>
      <c r="L101" s="5"/>
      <c r="M101" s="4">
        <f>ROUND((I101-K101),5)</f>
        <v>399.99</v>
      </c>
      <c r="N101" s="5"/>
      <c r="O101" s="6">
        <f>ROUND(IF(K101=0, IF(I101=0, 0, 1), I101/K101),5)</f>
        <v>1</v>
      </c>
    </row>
    <row r="102" spans="1:15" x14ac:dyDescent="0.3">
      <c r="A102" s="1"/>
      <c r="B102" s="1"/>
      <c r="C102" s="1"/>
      <c r="D102" s="1"/>
      <c r="E102" s="1"/>
      <c r="F102" s="1" t="s">
        <v>209</v>
      </c>
      <c r="G102" s="1"/>
      <c r="H102" s="1"/>
      <c r="I102" s="4">
        <v>1277.56</v>
      </c>
      <c r="J102" s="5"/>
      <c r="K102" s="4">
        <v>2250</v>
      </c>
      <c r="L102" s="5"/>
      <c r="M102" s="4">
        <f>ROUND((I102-K102),5)</f>
        <v>-972.44</v>
      </c>
      <c r="N102" s="5"/>
      <c r="O102" s="6">
        <f>ROUND(IF(K102=0, IF(I102=0, 0, 1), I102/K102),5)</f>
        <v>0.56779999999999997</v>
      </c>
    </row>
    <row r="103" spans="1:15" ht="15" thickBot="1" x14ac:dyDescent="0.35">
      <c r="A103" s="1"/>
      <c r="B103" s="1"/>
      <c r="C103" s="1"/>
      <c r="D103" s="1"/>
      <c r="E103" s="1"/>
      <c r="F103" s="1" t="s">
        <v>98</v>
      </c>
      <c r="G103" s="1"/>
      <c r="H103" s="1"/>
      <c r="I103" s="7">
        <v>2578.48</v>
      </c>
      <c r="J103" s="5"/>
      <c r="K103" s="7">
        <v>8760</v>
      </c>
      <c r="L103" s="5"/>
      <c r="M103" s="7">
        <f>ROUND((I103-K103),5)</f>
        <v>-6181.52</v>
      </c>
      <c r="N103" s="5"/>
      <c r="O103" s="8">
        <f>ROUND(IF(K103=0, IF(I103=0, 0, 1), I103/K103),5)</f>
        <v>0.29435</v>
      </c>
    </row>
    <row r="104" spans="1:15" ht="30" customHeight="1" x14ac:dyDescent="0.3">
      <c r="A104" s="1"/>
      <c r="B104" s="1"/>
      <c r="C104" s="1"/>
      <c r="D104" s="1"/>
      <c r="E104" s="1" t="s">
        <v>100</v>
      </c>
      <c r="F104" s="1"/>
      <c r="G104" s="1"/>
      <c r="H104" s="1"/>
      <c r="I104" s="4">
        <f>ROUND(SUM(I95:I103),5)</f>
        <v>15936.22</v>
      </c>
      <c r="J104" s="5"/>
      <c r="K104" s="4">
        <f>ROUND(SUM(K95:K103),5)</f>
        <v>25954</v>
      </c>
      <c r="L104" s="5"/>
      <c r="M104" s="4">
        <f>ROUND((I104-K104),5)</f>
        <v>-10017.780000000001</v>
      </c>
      <c r="N104" s="5"/>
      <c r="O104" s="6">
        <f>ROUND(IF(K104=0, IF(I104=0, 0, 1), I104/K104),5)</f>
        <v>0.61402000000000001</v>
      </c>
    </row>
    <row r="105" spans="1:15" x14ac:dyDescent="0.3">
      <c r="A105" s="1"/>
      <c r="B105" s="1"/>
      <c r="C105" s="1"/>
      <c r="D105" s="1"/>
      <c r="E105" s="1" t="s">
        <v>107</v>
      </c>
      <c r="F105" s="1"/>
      <c r="G105" s="1"/>
      <c r="H105" s="1"/>
      <c r="I105" s="4"/>
      <c r="J105" s="5"/>
      <c r="K105" s="4"/>
      <c r="L105" s="5"/>
      <c r="M105" s="4"/>
      <c r="N105" s="5"/>
      <c r="O105" s="6"/>
    </row>
    <row r="106" spans="1:15" x14ac:dyDescent="0.3">
      <c r="A106" s="1"/>
      <c r="B106" s="1"/>
      <c r="C106" s="1"/>
      <c r="D106" s="1"/>
      <c r="E106" s="1"/>
      <c r="F106" s="1" t="s">
        <v>108</v>
      </c>
      <c r="G106" s="1"/>
      <c r="H106" s="1"/>
      <c r="I106" s="4">
        <v>2250</v>
      </c>
      <c r="J106" s="5"/>
      <c r="K106" s="4">
        <v>7500</v>
      </c>
      <c r="L106" s="5"/>
      <c r="M106" s="4">
        <f>ROUND((I106-K106),5)</f>
        <v>-5250</v>
      </c>
      <c r="N106" s="5"/>
      <c r="O106" s="6">
        <f>ROUND(IF(K106=0, IF(I106=0, 0, 1), I106/K106),5)</f>
        <v>0.3</v>
      </c>
    </row>
    <row r="107" spans="1:15" x14ac:dyDescent="0.3">
      <c r="A107" s="1"/>
      <c r="B107" s="1"/>
      <c r="C107" s="1"/>
      <c r="D107" s="1"/>
      <c r="E107" s="1"/>
      <c r="F107" s="1" t="s">
        <v>109</v>
      </c>
      <c r="G107" s="1"/>
      <c r="H107" s="1"/>
      <c r="I107" s="4">
        <v>2539.7199999999998</v>
      </c>
      <c r="J107" s="5"/>
      <c r="K107" s="4">
        <v>475</v>
      </c>
      <c r="L107" s="5"/>
      <c r="M107" s="4">
        <f>ROUND((I107-K107),5)</f>
        <v>2064.7199999999998</v>
      </c>
      <c r="N107" s="5"/>
      <c r="O107" s="6">
        <f>ROUND(IF(K107=0, IF(I107=0, 0, 1), I107/K107),5)</f>
        <v>5.3467799999999999</v>
      </c>
    </row>
    <row r="108" spans="1:15" x14ac:dyDescent="0.3">
      <c r="A108" s="1"/>
      <c r="B108" s="1"/>
      <c r="C108" s="1"/>
      <c r="D108" s="1"/>
      <c r="E108" s="1"/>
      <c r="F108" s="1" t="s">
        <v>110</v>
      </c>
      <c r="G108" s="1"/>
      <c r="H108" s="1"/>
      <c r="I108" s="4">
        <v>575</v>
      </c>
      <c r="J108" s="5"/>
      <c r="K108" s="4">
        <v>450</v>
      </c>
      <c r="L108" s="5"/>
      <c r="M108" s="4">
        <f>ROUND((I108-K108),5)</f>
        <v>125</v>
      </c>
      <c r="N108" s="5"/>
      <c r="O108" s="6">
        <f>ROUND(IF(K108=0, IF(I108=0, 0, 1), I108/K108),5)</f>
        <v>1.2777799999999999</v>
      </c>
    </row>
    <row r="109" spans="1:15" x14ac:dyDescent="0.3">
      <c r="A109" s="1"/>
      <c r="B109" s="1"/>
      <c r="C109" s="1"/>
      <c r="D109" s="1"/>
      <c r="E109" s="1"/>
      <c r="F109" s="1" t="s">
        <v>232</v>
      </c>
      <c r="G109" s="1"/>
      <c r="H109" s="1"/>
      <c r="I109" s="4">
        <v>0</v>
      </c>
      <c r="J109" s="5"/>
      <c r="K109" s="4">
        <v>250</v>
      </c>
      <c r="L109" s="5"/>
      <c r="M109" s="4">
        <f>ROUND((I109-K109),5)</f>
        <v>-250</v>
      </c>
      <c r="N109" s="5"/>
      <c r="O109" s="6">
        <f>ROUND(IF(K109=0, IF(I109=0, 0, 1), I109/K109),5)</f>
        <v>0</v>
      </c>
    </row>
    <row r="110" spans="1:15" x14ac:dyDescent="0.3">
      <c r="A110" s="1"/>
      <c r="B110" s="1"/>
      <c r="C110" s="1"/>
      <c r="D110" s="1"/>
      <c r="E110" s="1"/>
      <c r="F110" s="1" t="s">
        <v>112</v>
      </c>
      <c r="G110" s="1"/>
      <c r="H110" s="1"/>
      <c r="I110" s="4">
        <v>0</v>
      </c>
      <c r="J110" s="5"/>
      <c r="K110" s="4">
        <v>0</v>
      </c>
      <c r="L110" s="5"/>
      <c r="M110" s="4">
        <f>ROUND((I110-K110),5)</f>
        <v>0</v>
      </c>
      <c r="N110" s="5"/>
      <c r="O110" s="6">
        <f>ROUND(IF(K110=0, IF(I110=0, 0, 1), I110/K110),5)</f>
        <v>0</v>
      </c>
    </row>
    <row r="111" spans="1:15" ht="15" thickBot="1" x14ac:dyDescent="0.35">
      <c r="A111" s="1"/>
      <c r="B111" s="1"/>
      <c r="C111" s="1"/>
      <c r="D111" s="1"/>
      <c r="E111" s="1"/>
      <c r="F111" s="1" t="s">
        <v>113</v>
      </c>
      <c r="G111" s="1"/>
      <c r="H111" s="1"/>
      <c r="I111" s="7">
        <v>356.67</v>
      </c>
      <c r="J111" s="5"/>
      <c r="K111" s="7">
        <v>4967</v>
      </c>
      <c r="L111" s="5"/>
      <c r="M111" s="7">
        <f>ROUND((I111-K111),5)</f>
        <v>-4610.33</v>
      </c>
      <c r="N111" s="5"/>
      <c r="O111" s="8">
        <f>ROUND(IF(K111=0, IF(I111=0, 0, 1), I111/K111),5)</f>
        <v>7.1809999999999999E-2</v>
      </c>
    </row>
    <row r="112" spans="1:15" ht="30" customHeight="1" x14ac:dyDescent="0.3">
      <c r="A112" s="1"/>
      <c r="B112" s="1"/>
      <c r="C112" s="1"/>
      <c r="D112" s="1"/>
      <c r="E112" s="1" t="s">
        <v>114</v>
      </c>
      <c r="F112" s="1"/>
      <c r="G112" s="1"/>
      <c r="H112" s="1"/>
      <c r="I112" s="4">
        <f>ROUND(SUM(I105:I111),5)</f>
        <v>5721.39</v>
      </c>
      <c r="J112" s="5"/>
      <c r="K112" s="4">
        <f>ROUND(SUM(K105:K111),5)</f>
        <v>13642</v>
      </c>
      <c r="L112" s="5"/>
      <c r="M112" s="4">
        <f>ROUND((I112-K112),5)</f>
        <v>-7920.61</v>
      </c>
      <c r="N112" s="5"/>
      <c r="O112" s="6">
        <f>ROUND(IF(K112=0, IF(I112=0, 0, 1), I112/K112),5)</f>
        <v>0.4194</v>
      </c>
    </row>
    <row r="113" spans="1:15" x14ac:dyDescent="0.3">
      <c r="A113" s="1"/>
      <c r="B113" s="1"/>
      <c r="C113" s="1"/>
      <c r="D113" s="1"/>
      <c r="E113" s="1" t="s">
        <v>115</v>
      </c>
      <c r="F113" s="1"/>
      <c r="G113" s="1"/>
      <c r="H113" s="1"/>
      <c r="I113" s="4">
        <v>18067.86</v>
      </c>
      <c r="J113" s="5"/>
      <c r="K113" s="4">
        <v>21566</v>
      </c>
      <c r="L113" s="5"/>
      <c r="M113" s="4">
        <f>ROUND((I113-K113),5)</f>
        <v>-3498.14</v>
      </c>
      <c r="N113" s="5"/>
      <c r="O113" s="6">
        <f>ROUND(IF(K113=0, IF(I113=0, 0, 1), I113/K113),5)</f>
        <v>0.83779000000000003</v>
      </c>
    </row>
    <row r="114" spans="1:15" x14ac:dyDescent="0.3">
      <c r="A114" s="1"/>
      <c r="B114" s="1"/>
      <c r="C114" s="1"/>
      <c r="D114" s="1"/>
      <c r="E114" s="1" t="s">
        <v>116</v>
      </c>
      <c r="F114" s="1"/>
      <c r="G114" s="1"/>
      <c r="H114" s="1"/>
      <c r="I114" s="4"/>
      <c r="J114" s="5"/>
      <c r="K114" s="4"/>
      <c r="L114" s="5"/>
      <c r="M114" s="4"/>
      <c r="N114" s="5"/>
      <c r="O114" s="6"/>
    </row>
    <row r="115" spans="1:15" x14ac:dyDescent="0.3">
      <c r="A115" s="1"/>
      <c r="B115" s="1"/>
      <c r="C115" s="1"/>
      <c r="D115" s="1"/>
      <c r="E115" s="1"/>
      <c r="F115" s="1" t="s">
        <v>117</v>
      </c>
      <c r="G115" s="1"/>
      <c r="H115" s="1"/>
      <c r="I115" s="4">
        <v>5146.8500000000004</v>
      </c>
      <c r="J115" s="5"/>
      <c r="K115" s="4">
        <v>9822</v>
      </c>
      <c r="L115" s="5"/>
      <c r="M115" s="4">
        <f>ROUND((I115-K115),5)</f>
        <v>-4675.1499999999996</v>
      </c>
      <c r="N115" s="5"/>
      <c r="O115" s="6">
        <f>ROUND(IF(K115=0, IF(I115=0, 0, 1), I115/K115),5)</f>
        <v>0.52400999999999998</v>
      </c>
    </row>
    <row r="116" spans="1:15" ht="15" thickBot="1" x14ac:dyDescent="0.35">
      <c r="A116" s="1"/>
      <c r="B116" s="1"/>
      <c r="C116" s="1"/>
      <c r="D116" s="1"/>
      <c r="E116" s="1"/>
      <c r="F116" s="1" t="s">
        <v>118</v>
      </c>
      <c r="G116" s="1"/>
      <c r="H116" s="1"/>
      <c r="I116" s="7">
        <v>820</v>
      </c>
      <c r="J116" s="5"/>
      <c r="K116" s="7">
        <v>5425</v>
      </c>
      <c r="L116" s="5"/>
      <c r="M116" s="7">
        <f>ROUND((I116-K116),5)</f>
        <v>-4605</v>
      </c>
      <c r="N116" s="5"/>
      <c r="O116" s="8">
        <f>ROUND(IF(K116=0, IF(I116=0, 0, 1), I116/K116),5)</f>
        <v>0.15115000000000001</v>
      </c>
    </row>
    <row r="117" spans="1:15" x14ac:dyDescent="0.3">
      <c r="A117" s="1"/>
      <c r="B117" s="1"/>
      <c r="C117" s="1"/>
      <c r="D117" s="1"/>
      <c r="E117" s="1" t="s">
        <v>120</v>
      </c>
      <c r="F117" s="1"/>
      <c r="G117" s="1"/>
      <c r="H117" s="1"/>
      <c r="I117" s="4">
        <f>ROUND(SUM(I114:I116),5)</f>
        <v>5966.85</v>
      </c>
      <c r="J117" s="5"/>
      <c r="K117" s="4">
        <f>ROUND(SUM(K114:K116),5)</f>
        <v>15247</v>
      </c>
      <c r="L117" s="5"/>
      <c r="M117" s="4">
        <f>ROUND((I117-K117),5)</f>
        <v>-9280.15</v>
      </c>
      <c r="N117" s="5"/>
      <c r="O117" s="6">
        <f>ROUND(IF(K117=0, IF(I117=0, 0, 1), I117/K117),5)</f>
        <v>0.39134999999999998</v>
      </c>
    </row>
    <row r="118" spans="1:15" x14ac:dyDescent="0.3">
      <c r="A118" s="1"/>
      <c r="B118" s="1"/>
      <c r="C118" s="1"/>
      <c r="D118" s="1"/>
      <c r="E118" s="1" t="s">
        <v>225</v>
      </c>
      <c r="F118" s="1"/>
      <c r="G118" s="1"/>
      <c r="H118" s="1"/>
      <c r="I118" s="4"/>
      <c r="J118" s="5"/>
      <c r="K118" s="4"/>
      <c r="L118" s="5"/>
      <c r="M118" s="4"/>
      <c r="N118" s="5"/>
      <c r="O118" s="6"/>
    </row>
    <row r="119" spans="1:15" x14ac:dyDescent="0.3">
      <c r="A119" s="1"/>
      <c r="B119" s="1"/>
      <c r="C119" s="1"/>
      <c r="D119" s="1"/>
      <c r="E119" s="1"/>
      <c r="F119" s="1" t="s">
        <v>226</v>
      </c>
      <c r="G119" s="1"/>
      <c r="H119" s="1"/>
      <c r="I119" s="4">
        <v>0</v>
      </c>
      <c r="J119" s="5"/>
      <c r="K119" s="4">
        <v>0</v>
      </c>
      <c r="L119" s="5"/>
      <c r="M119" s="4">
        <f>ROUND((I119-K119),5)</f>
        <v>0</v>
      </c>
      <c r="N119" s="5"/>
      <c r="O119" s="6">
        <f>ROUND(IF(K119=0, IF(I119=0, 0, 1), I119/K119),5)</f>
        <v>0</v>
      </c>
    </row>
    <row r="120" spans="1:15" x14ac:dyDescent="0.3">
      <c r="A120" s="1"/>
      <c r="B120" s="1"/>
      <c r="C120" s="1"/>
      <c r="D120" s="1"/>
      <c r="E120" s="1"/>
      <c r="F120" s="1" t="s">
        <v>227</v>
      </c>
      <c r="G120" s="1"/>
      <c r="H120" s="1"/>
      <c r="I120" s="4">
        <v>0</v>
      </c>
      <c r="J120" s="5"/>
      <c r="K120" s="4">
        <v>0</v>
      </c>
      <c r="L120" s="5"/>
      <c r="M120" s="4">
        <f>ROUND((I120-K120),5)</f>
        <v>0</v>
      </c>
      <c r="N120" s="5"/>
      <c r="O120" s="6">
        <f>ROUND(IF(K120=0, IF(I120=0, 0, 1), I120/K120),5)</f>
        <v>0</v>
      </c>
    </row>
    <row r="121" spans="1:15" x14ac:dyDescent="0.3">
      <c r="A121" s="1"/>
      <c r="B121" s="1"/>
      <c r="C121" s="1"/>
      <c r="D121" s="1"/>
      <c r="E121" s="1"/>
      <c r="F121" s="1" t="s">
        <v>228</v>
      </c>
      <c r="G121" s="1"/>
      <c r="H121" s="1"/>
      <c r="I121" s="4">
        <v>0</v>
      </c>
      <c r="J121" s="5"/>
      <c r="K121" s="4">
        <v>0</v>
      </c>
      <c r="L121" s="5"/>
      <c r="M121" s="4">
        <f>ROUND((I121-K121),5)</f>
        <v>0</v>
      </c>
      <c r="N121" s="5"/>
      <c r="O121" s="6">
        <f>ROUND(IF(K121=0, IF(I121=0, 0, 1), I121/K121),5)</f>
        <v>0</v>
      </c>
    </row>
    <row r="122" spans="1:15" x14ac:dyDescent="0.3">
      <c r="A122" s="1"/>
      <c r="B122" s="1"/>
      <c r="C122" s="1"/>
      <c r="D122" s="1"/>
      <c r="E122" s="1"/>
      <c r="F122" s="1" t="s">
        <v>229</v>
      </c>
      <c r="G122" s="1"/>
      <c r="H122" s="1"/>
      <c r="I122" s="4">
        <v>0</v>
      </c>
      <c r="J122" s="5"/>
      <c r="K122" s="4">
        <v>0</v>
      </c>
      <c r="L122" s="5"/>
      <c r="M122" s="4">
        <f>ROUND((I122-K122),5)</f>
        <v>0</v>
      </c>
      <c r="N122" s="5"/>
      <c r="O122" s="6">
        <f>ROUND(IF(K122=0, IF(I122=0, 0, 1), I122/K122),5)</f>
        <v>0</v>
      </c>
    </row>
    <row r="123" spans="1:15" ht="15" thickBot="1" x14ac:dyDescent="0.35">
      <c r="A123" s="1"/>
      <c r="B123" s="1"/>
      <c r="C123" s="1"/>
      <c r="D123" s="1"/>
      <c r="E123" s="1"/>
      <c r="F123" s="1" t="s">
        <v>230</v>
      </c>
      <c r="G123" s="1"/>
      <c r="H123" s="1"/>
      <c r="I123" s="7">
        <v>0</v>
      </c>
      <c r="J123" s="5"/>
      <c r="K123" s="7">
        <v>0</v>
      </c>
      <c r="L123" s="5"/>
      <c r="M123" s="7">
        <f>ROUND((I123-K123),5)</f>
        <v>0</v>
      </c>
      <c r="N123" s="5"/>
      <c r="O123" s="8">
        <f>ROUND(IF(K123=0, IF(I123=0, 0, 1), I123/K123),5)</f>
        <v>0</v>
      </c>
    </row>
    <row r="124" spans="1:15" ht="30" customHeight="1" x14ac:dyDescent="0.3">
      <c r="A124" s="1"/>
      <c r="B124" s="1"/>
      <c r="C124" s="1"/>
      <c r="D124" s="1"/>
      <c r="E124" s="1" t="s">
        <v>231</v>
      </c>
      <c r="F124" s="1"/>
      <c r="G124" s="1"/>
      <c r="H124" s="1"/>
      <c r="I124" s="4">
        <f>ROUND(SUM(I118:I123),5)</f>
        <v>0</v>
      </c>
      <c r="J124" s="5"/>
      <c r="K124" s="4">
        <f>ROUND(SUM(K118:K123),5)</f>
        <v>0</v>
      </c>
      <c r="L124" s="5"/>
      <c r="M124" s="4">
        <f>ROUND((I124-K124),5)</f>
        <v>0</v>
      </c>
      <c r="N124" s="5"/>
      <c r="O124" s="6">
        <f>ROUND(IF(K124=0, IF(I124=0, 0, 1), I124/K124),5)</f>
        <v>0</v>
      </c>
    </row>
    <row r="125" spans="1:15" x14ac:dyDescent="0.3">
      <c r="A125" s="1"/>
      <c r="B125" s="1"/>
      <c r="C125" s="1"/>
      <c r="D125" s="1"/>
      <c r="E125" s="1" t="s">
        <v>121</v>
      </c>
      <c r="F125" s="1"/>
      <c r="G125" s="1"/>
      <c r="H125" s="1"/>
      <c r="I125" s="4"/>
      <c r="J125" s="5"/>
      <c r="K125" s="4"/>
      <c r="L125" s="5"/>
      <c r="M125" s="4"/>
      <c r="N125" s="5"/>
      <c r="O125" s="6"/>
    </row>
    <row r="126" spans="1:15" x14ac:dyDescent="0.3">
      <c r="A126" s="1"/>
      <c r="B126" s="1"/>
      <c r="C126" s="1"/>
      <c r="D126" s="1"/>
      <c r="E126" s="1"/>
      <c r="F126" s="1" t="s">
        <v>122</v>
      </c>
      <c r="G126" s="1"/>
      <c r="H126" s="1"/>
      <c r="I126" s="4"/>
      <c r="J126" s="5"/>
      <c r="K126" s="4"/>
      <c r="L126" s="5"/>
      <c r="M126" s="4"/>
      <c r="N126" s="5"/>
      <c r="O126" s="6"/>
    </row>
    <row r="127" spans="1:15" x14ac:dyDescent="0.3">
      <c r="A127" s="1"/>
      <c r="B127" s="1"/>
      <c r="C127" s="1"/>
      <c r="D127" s="1"/>
      <c r="E127" s="1"/>
      <c r="F127" s="1"/>
      <c r="G127" s="1" t="s">
        <v>123</v>
      </c>
      <c r="H127" s="1"/>
      <c r="I127" s="4">
        <v>1352.74</v>
      </c>
      <c r="J127" s="5"/>
      <c r="K127" s="4">
        <v>1551</v>
      </c>
      <c r="L127" s="5"/>
      <c r="M127" s="4">
        <f>ROUND((I127-K127),5)</f>
        <v>-198.26</v>
      </c>
      <c r="N127" s="5"/>
      <c r="O127" s="6">
        <f>ROUND(IF(K127=0, IF(I127=0, 0, 1), I127/K127),5)</f>
        <v>0.87217</v>
      </c>
    </row>
    <row r="128" spans="1:15" x14ac:dyDescent="0.3">
      <c r="A128" s="1"/>
      <c r="B128" s="1"/>
      <c r="C128" s="1"/>
      <c r="D128" s="1"/>
      <c r="E128" s="1"/>
      <c r="F128" s="1"/>
      <c r="G128" s="1" t="s">
        <v>124</v>
      </c>
      <c r="H128" s="1"/>
      <c r="I128" s="4">
        <v>1342.62</v>
      </c>
      <c r="J128" s="5"/>
      <c r="K128" s="4">
        <v>828</v>
      </c>
      <c r="L128" s="5"/>
      <c r="M128" s="4">
        <f>ROUND((I128-K128),5)</f>
        <v>514.62</v>
      </c>
      <c r="N128" s="5"/>
      <c r="O128" s="6">
        <f>ROUND(IF(K128=0, IF(I128=0, 0, 1), I128/K128),5)</f>
        <v>1.6215200000000001</v>
      </c>
    </row>
    <row r="129" spans="1:15" x14ac:dyDescent="0.3">
      <c r="A129" s="1"/>
      <c r="B129" s="1"/>
      <c r="C129" s="1"/>
      <c r="D129" s="1"/>
      <c r="E129" s="1"/>
      <c r="F129" s="1"/>
      <c r="G129" s="1" t="s">
        <v>125</v>
      </c>
      <c r="H129" s="1"/>
      <c r="I129" s="4">
        <v>12200.1</v>
      </c>
      <c r="J129" s="5"/>
      <c r="K129" s="4">
        <v>14004</v>
      </c>
      <c r="L129" s="5"/>
      <c r="M129" s="4">
        <f>ROUND((I129-K129),5)</f>
        <v>-1803.9</v>
      </c>
      <c r="N129" s="5"/>
      <c r="O129" s="6">
        <f>ROUND(IF(K129=0, IF(I129=0, 0, 1), I129/K129),5)</f>
        <v>0.87119000000000002</v>
      </c>
    </row>
    <row r="130" spans="1:15" x14ac:dyDescent="0.3">
      <c r="A130" s="1"/>
      <c r="B130" s="1"/>
      <c r="C130" s="1"/>
      <c r="D130" s="1"/>
      <c r="E130" s="1"/>
      <c r="F130" s="1"/>
      <c r="G130" s="1" t="s">
        <v>126</v>
      </c>
      <c r="H130" s="1"/>
      <c r="I130" s="4">
        <v>495.45</v>
      </c>
      <c r="J130" s="5"/>
      <c r="K130" s="4">
        <v>328</v>
      </c>
      <c r="L130" s="5"/>
      <c r="M130" s="4">
        <f>ROUND((I130-K130),5)</f>
        <v>167.45</v>
      </c>
      <c r="N130" s="5"/>
      <c r="O130" s="6">
        <f>ROUND(IF(K130=0, IF(I130=0, 0, 1), I130/K130),5)</f>
        <v>1.5105200000000001</v>
      </c>
    </row>
    <row r="131" spans="1:15" x14ac:dyDescent="0.3">
      <c r="A131" s="1"/>
      <c r="B131" s="1"/>
      <c r="C131" s="1"/>
      <c r="D131" s="1"/>
      <c r="E131" s="1"/>
      <c r="F131" s="1"/>
      <c r="G131" s="1" t="s">
        <v>233</v>
      </c>
      <c r="H131" s="1"/>
      <c r="I131" s="4">
        <v>2056.89</v>
      </c>
      <c r="J131" s="5"/>
      <c r="K131" s="4">
        <v>2000</v>
      </c>
      <c r="L131" s="5"/>
      <c r="M131" s="4">
        <f>ROUND((I131-K131),5)</f>
        <v>56.89</v>
      </c>
      <c r="N131" s="5"/>
      <c r="O131" s="6">
        <f>ROUND(IF(K131=0, IF(I131=0, 0, 1), I131/K131),5)</f>
        <v>1.0284500000000001</v>
      </c>
    </row>
    <row r="132" spans="1:15" ht="15" thickBot="1" x14ac:dyDescent="0.35">
      <c r="A132" s="1"/>
      <c r="B132" s="1"/>
      <c r="C132" s="1"/>
      <c r="D132" s="1"/>
      <c r="E132" s="1"/>
      <c r="F132" s="1"/>
      <c r="G132" s="1" t="s">
        <v>129</v>
      </c>
      <c r="H132" s="1"/>
      <c r="I132" s="7">
        <v>703</v>
      </c>
      <c r="J132" s="5"/>
      <c r="K132" s="7">
        <v>1503</v>
      </c>
      <c r="L132" s="5"/>
      <c r="M132" s="7">
        <f>ROUND((I132-K132),5)</f>
        <v>-800</v>
      </c>
      <c r="N132" s="5"/>
      <c r="O132" s="8">
        <f>ROUND(IF(K132=0, IF(I132=0, 0, 1), I132/K132),5)</f>
        <v>0.46772999999999998</v>
      </c>
    </row>
    <row r="133" spans="1:15" ht="30" customHeight="1" x14ac:dyDescent="0.3">
      <c r="A133" s="1"/>
      <c r="B133" s="1"/>
      <c r="C133" s="1"/>
      <c r="D133" s="1"/>
      <c r="E133" s="1"/>
      <c r="F133" s="1" t="s">
        <v>131</v>
      </c>
      <c r="G133" s="1"/>
      <c r="H133" s="1"/>
      <c r="I133" s="4">
        <f>ROUND(SUM(I126:I132),5)</f>
        <v>18150.8</v>
      </c>
      <c r="J133" s="5"/>
      <c r="K133" s="4">
        <f>ROUND(SUM(K126:K132),5)</f>
        <v>20214</v>
      </c>
      <c r="L133" s="5"/>
      <c r="M133" s="4">
        <f>ROUND((I133-K133),5)</f>
        <v>-2063.1999999999998</v>
      </c>
      <c r="N133" s="5"/>
      <c r="O133" s="6">
        <f>ROUND(IF(K133=0, IF(I133=0, 0, 1), I133/K133),5)</f>
        <v>0.89793000000000001</v>
      </c>
    </row>
    <row r="134" spans="1:15" x14ac:dyDescent="0.3">
      <c r="A134" s="1"/>
      <c r="B134" s="1"/>
      <c r="C134" s="1"/>
      <c r="D134" s="1"/>
      <c r="E134" s="1"/>
      <c r="F134" s="1" t="s">
        <v>132</v>
      </c>
      <c r="G134" s="1"/>
      <c r="H134" s="1"/>
      <c r="I134" s="4"/>
      <c r="J134" s="5"/>
      <c r="K134" s="4"/>
      <c r="L134" s="5"/>
      <c r="M134" s="4"/>
      <c r="N134" s="5"/>
      <c r="O134" s="6"/>
    </row>
    <row r="135" spans="1:15" x14ac:dyDescent="0.3">
      <c r="A135" s="1"/>
      <c r="B135" s="1"/>
      <c r="C135" s="1"/>
      <c r="D135" s="1"/>
      <c r="E135" s="1"/>
      <c r="F135" s="1"/>
      <c r="G135" s="1" t="s">
        <v>133</v>
      </c>
      <c r="H135" s="1"/>
      <c r="I135" s="4"/>
      <c r="J135" s="5"/>
      <c r="K135" s="4"/>
      <c r="L135" s="5"/>
      <c r="M135" s="4"/>
      <c r="N135" s="5"/>
      <c r="O135" s="6"/>
    </row>
    <row r="136" spans="1:15" x14ac:dyDescent="0.3">
      <c r="A136" s="1"/>
      <c r="B136" s="1"/>
      <c r="C136" s="1"/>
      <c r="D136" s="1"/>
      <c r="E136" s="1"/>
      <c r="F136" s="1"/>
      <c r="G136" s="1"/>
      <c r="H136" s="1" t="s">
        <v>134</v>
      </c>
      <c r="I136" s="4">
        <v>855.25</v>
      </c>
      <c r="J136" s="5"/>
      <c r="K136" s="4">
        <v>1704</v>
      </c>
      <c r="L136" s="5"/>
      <c r="M136" s="4">
        <f>ROUND((I136-K136),5)</f>
        <v>-848.75</v>
      </c>
      <c r="N136" s="5"/>
      <c r="O136" s="6">
        <f>ROUND(IF(K136=0, IF(I136=0, 0, 1), I136/K136),5)</f>
        <v>0.50190999999999997</v>
      </c>
    </row>
    <row r="137" spans="1:15" x14ac:dyDescent="0.3">
      <c r="A137" s="1"/>
      <c r="B137" s="1"/>
      <c r="C137" s="1"/>
      <c r="D137" s="1"/>
      <c r="E137" s="1"/>
      <c r="F137" s="1"/>
      <c r="G137" s="1"/>
      <c r="H137" s="1" t="s">
        <v>135</v>
      </c>
      <c r="I137" s="4">
        <v>7638.2</v>
      </c>
      <c r="J137" s="5"/>
      <c r="K137" s="4">
        <v>6000</v>
      </c>
      <c r="L137" s="5"/>
      <c r="M137" s="4">
        <f>ROUND((I137-K137),5)</f>
        <v>1638.2</v>
      </c>
      <c r="N137" s="5"/>
      <c r="O137" s="6">
        <f>ROUND(IF(K137=0, IF(I137=0, 0, 1), I137/K137),5)</f>
        <v>1.2730300000000001</v>
      </c>
    </row>
    <row r="138" spans="1:15" ht="15" thickBot="1" x14ac:dyDescent="0.35">
      <c r="A138" s="1"/>
      <c r="B138" s="1"/>
      <c r="C138" s="1"/>
      <c r="D138" s="1"/>
      <c r="E138" s="1"/>
      <c r="F138" s="1"/>
      <c r="G138" s="1"/>
      <c r="H138" s="1" t="s">
        <v>136</v>
      </c>
      <c r="I138" s="7">
        <v>4670.57</v>
      </c>
      <c r="J138" s="5"/>
      <c r="K138" s="7">
        <v>2706</v>
      </c>
      <c r="L138" s="5"/>
      <c r="M138" s="7">
        <f>ROUND((I138-K138),5)</f>
        <v>1964.57</v>
      </c>
      <c r="N138" s="5"/>
      <c r="O138" s="8">
        <f>ROUND(IF(K138=0, IF(I138=0, 0, 1), I138/K138),5)</f>
        <v>1.72601</v>
      </c>
    </row>
    <row r="139" spans="1:15" ht="30" customHeight="1" x14ac:dyDescent="0.3">
      <c r="A139" s="1"/>
      <c r="B139" s="1"/>
      <c r="C139" s="1"/>
      <c r="D139" s="1"/>
      <c r="E139" s="1"/>
      <c r="F139" s="1"/>
      <c r="G139" s="1" t="s">
        <v>138</v>
      </c>
      <c r="H139" s="1"/>
      <c r="I139" s="4">
        <f>ROUND(SUM(I135:I138),5)</f>
        <v>13164.02</v>
      </c>
      <c r="J139" s="5"/>
      <c r="K139" s="4">
        <f>ROUND(SUM(K135:K138),5)</f>
        <v>10410</v>
      </c>
      <c r="L139" s="5"/>
      <c r="M139" s="4">
        <f>ROUND((I139-K139),5)</f>
        <v>2754.02</v>
      </c>
      <c r="N139" s="5"/>
      <c r="O139" s="6">
        <f>ROUND(IF(K139=0, IF(I139=0, 0, 1), I139/K139),5)</f>
        <v>1.2645599999999999</v>
      </c>
    </row>
    <row r="140" spans="1:15" x14ac:dyDescent="0.3">
      <c r="A140" s="1"/>
      <c r="B140" s="1"/>
      <c r="C140" s="1"/>
      <c r="D140" s="1"/>
      <c r="E140" s="1"/>
      <c r="F140" s="1"/>
      <c r="G140" s="1" t="s">
        <v>139</v>
      </c>
      <c r="H140" s="1"/>
      <c r="I140" s="4">
        <v>20</v>
      </c>
      <c r="J140" s="5"/>
      <c r="K140" s="4">
        <v>0</v>
      </c>
      <c r="L140" s="5"/>
      <c r="M140" s="4">
        <f>ROUND((I140-K140),5)</f>
        <v>20</v>
      </c>
      <c r="N140" s="5"/>
      <c r="O140" s="6">
        <f>ROUND(IF(K140=0, IF(I140=0, 0, 1), I140/K140),5)</f>
        <v>1</v>
      </c>
    </row>
    <row r="141" spans="1:15" ht="15" thickBot="1" x14ac:dyDescent="0.35">
      <c r="A141" s="1"/>
      <c r="B141" s="1"/>
      <c r="C141" s="1"/>
      <c r="D141" s="1"/>
      <c r="E141" s="1"/>
      <c r="F141" s="1"/>
      <c r="G141" s="1" t="s">
        <v>140</v>
      </c>
      <c r="H141" s="1"/>
      <c r="I141" s="7">
        <v>2324.6999999999998</v>
      </c>
      <c r="J141" s="5"/>
      <c r="K141" s="7">
        <v>0</v>
      </c>
      <c r="L141" s="5"/>
      <c r="M141" s="7">
        <f>ROUND((I141-K141),5)</f>
        <v>2324.6999999999998</v>
      </c>
      <c r="N141" s="5"/>
      <c r="O141" s="8">
        <f>ROUND(IF(K141=0, IF(I141=0, 0, 1), I141/K141),5)</f>
        <v>1</v>
      </c>
    </row>
    <row r="142" spans="1:15" ht="30" customHeight="1" x14ac:dyDescent="0.3">
      <c r="A142" s="1"/>
      <c r="B142" s="1"/>
      <c r="C142" s="1"/>
      <c r="D142" s="1"/>
      <c r="E142" s="1"/>
      <c r="F142" s="1" t="s">
        <v>142</v>
      </c>
      <c r="G142" s="1"/>
      <c r="H142" s="1"/>
      <c r="I142" s="4">
        <f>ROUND(I134+SUM(I139:I141),5)</f>
        <v>15508.72</v>
      </c>
      <c r="J142" s="5"/>
      <c r="K142" s="4">
        <f>ROUND(K134+SUM(K139:K141),5)</f>
        <v>10410</v>
      </c>
      <c r="L142" s="5"/>
      <c r="M142" s="4">
        <f>ROUND((I142-K142),5)</f>
        <v>5098.72</v>
      </c>
      <c r="N142" s="5"/>
      <c r="O142" s="6">
        <f>ROUND(IF(K142=0, IF(I142=0, 0, 1), I142/K142),5)</f>
        <v>1.4897899999999999</v>
      </c>
    </row>
    <row r="143" spans="1:15" x14ac:dyDescent="0.3">
      <c r="A143" s="1"/>
      <c r="B143" s="1"/>
      <c r="C143" s="1"/>
      <c r="D143" s="1"/>
      <c r="E143" s="1"/>
      <c r="F143" s="1" t="s">
        <v>143</v>
      </c>
      <c r="G143" s="1"/>
      <c r="H143" s="1"/>
      <c r="I143" s="4"/>
      <c r="J143" s="5"/>
      <c r="K143" s="4"/>
      <c r="L143" s="5"/>
      <c r="M143" s="4"/>
      <c r="N143" s="5"/>
      <c r="O143" s="6"/>
    </row>
    <row r="144" spans="1:15" x14ac:dyDescent="0.3">
      <c r="A144" s="1"/>
      <c r="B144" s="1"/>
      <c r="C144" s="1"/>
      <c r="D144" s="1"/>
      <c r="E144" s="1"/>
      <c r="F144" s="1"/>
      <c r="G144" s="1" t="s">
        <v>144</v>
      </c>
      <c r="H144" s="1"/>
      <c r="I144" s="4">
        <v>162.94999999999999</v>
      </c>
      <c r="J144" s="5"/>
      <c r="K144" s="4">
        <v>252</v>
      </c>
      <c r="L144" s="5"/>
      <c r="M144" s="4">
        <f>ROUND((I144-K144),5)</f>
        <v>-89.05</v>
      </c>
      <c r="N144" s="5"/>
      <c r="O144" s="6">
        <f>ROUND(IF(K144=0, IF(I144=0, 0, 1), I144/K144),5)</f>
        <v>0.64663000000000004</v>
      </c>
    </row>
    <row r="145" spans="1:15" x14ac:dyDescent="0.3">
      <c r="A145" s="1"/>
      <c r="B145" s="1"/>
      <c r="C145" s="1"/>
      <c r="D145" s="1"/>
      <c r="E145" s="1"/>
      <c r="F145" s="1"/>
      <c r="G145" s="1" t="s">
        <v>145</v>
      </c>
      <c r="H145" s="1"/>
      <c r="I145" s="4">
        <v>0</v>
      </c>
      <c r="J145" s="5"/>
      <c r="K145" s="4">
        <v>504</v>
      </c>
      <c r="L145" s="5"/>
      <c r="M145" s="4">
        <f>ROUND((I145-K145),5)</f>
        <v>-504</v>
      </c>
      <c r="N145" s="5"/>
      <c r="O145" s="6">
        <f>ROUND(IF(K145=0, IF(I145=0, 0, 1), I145/K145),5)</f>
        <v>0</v>
      </c>
    </row>
    <row r="146" spans="1:15" x14ac:dyDescent="0.3">
      <c r="A146" s="1"/>
      <c r="B146" s="1"/>
      <c r="C146" s="1"/>
      <c r="D146" s="1"/>
      <c r="E146" s="1"/>
      <c r="F146" s="1"/>
      <c r="G146" s="1" t="s">
        <v>146</v>
      </c>
      <c r="H146" s="1"/>
      <c r="I146" s="4">
        <v>1580.49</v>
      </c>
      <c r="J146" s="5"/>
      <c r="K146" s="4">
        <v>1704</v>
      </c>
      <c r="L146" s="5"/>
      <c r="M146" s="4">
        <f>ROUND((I146-K146),5)</f>
        <v>-123.51</v>
      </c>
      <c r="N146" s="5"/>
      <c r="O146" s="6">
        <f>ROUND(IF(K146=0, IF(I146=0, 0, 1), I146/K146),5)</f>
        <v>0.92752000000000001</v>
      </c>
    </row>
    <row r="147" spans="1:15" ht="15" thickBot="1" x14ac:dyDescent="0.35">
      <c r="A147" s="1"/>
      <c r="B147" s="1"/>
      <c r="C147" s="1"/>
      <c r="D147" s="1"/>
      <c r="E147" s="1"/>
      <c r="F147" s="1"/>
      <c r="G147" s="1" t="s">
        <v>147</v>
      </c>
      <c r="H147" s="1"/>
      <c r="I147" s="7">
        <v>0</v>
      </c>
      <c r="J147" s="5"/>
      <c r="K147" s="7">
        <v>0</v>
      </c>
      <c r="L147" s="5"/>
      <c r="M147" s="7">
        <f>ROUND((I147-K147),5)</f>
        <v>0</v>
      </c>
      <c r="N147" s="5"/>
      <c r="O147" s="8">
        <f>ROUND(IF(K147=0, IF(I147=0, 0, 1), I147/K147),5)</f>
        <v>0</v>
      </c>
    </row>
    <row r="148" spans="1:15" ht="30" customHeight="1" x14ac:dyDescent="0.3">
      <c r="A148" s="1"/>
      <c r="B148" s="1"/>
      <c r="C148" s="1"/>
      <c r="D148" s="1"/>
      <c r="E148" s="1"/>
      <c r="F148" s="1" t="s">
        <v>149</v>
      </c>
      <c r="G148" s="1"/>
      <c r="H148" s="1"/>
      <c r="I148" s="4">
        <f>ROUND(SUM(I143:I147),5)</f>
        <v>1743.44</v>
      </c>
      <c r="J148" s="5"/>
      <c r="K148" s="4">
        <f>ROUND(SUM(K143:K147),5)</f>
        <v>2460</v>
      </c>
      <c r="L148" s="5"/>
      <c r="M148" s="4">
        <f>ROUND((I148-K148),5)</f>
        <v>-716.56</v>
      </c>
      <c r="N148" s="5"/>
      <c r="O148" s="6">
        <f>ROUND(IF(K148=0, IF(I148=0, 0, 1), I148/K148),5)</f>
        <v>0.70872000000000002</v>
      </c>
    </row>
    <row r="149" spans="1:15" x14ac:dyDescent="0.3">
      <c r="A149" s="1"/>
      <c r="B149" s="1"/>
      <c r="C149" s="1"/>
      <c r="D149" s="1"/>
      <c r="E149" s="1"/>
      <c r="F149" s="1" t="s">
        <v>208</v>
      </c>
      <c r="G149" s="1"/>
      <c r="H149" s="1"/>
      <c r="I149" s="4">
        <v>250</v>
      </c>
      <c r="J149" s="5"/>
      <c r="K149" s="4">
        <v>0</v>
      </c>
      <c r="L149" s="5"/>
      <c r="M149" s="4">
        <f>ROUND((I149-K149),5)</f>
        <v>250</v>
      </c>
      <c r="N149" s="5"/>
      <c r="O149" s="6">
        <f>ROUND(IF(K149=0, IF(I149=0, 0, 1), I149/K149),5)</f>
        <v>1</v>
      </c>
    </row>
    <row r="150" spans="1:15" x14ac:dyDescent="0.3">
      <c r="A150" s="1"/>
      <c r="B150" s="1"/>
      <c r="C150" s="1"/>
      <c r="D150" s="1"/>
      <c r="E150" s="1"/>
      <c r="F150" s="1" t="s">
        <v>150</v>
      </c>
      <c r="G150" s="1"/>
      <c r="H150" s="1"/>
      <c r="I150" s="4"/>
      <c r="J150" s="5"/>
      <c r="K150" s="4"/>
      <c r="L150" s="5"/>
      <c r="M150" s="4"/>
      <c r="N150" s="5"/>
      <c r="O150" s="6"/>
    </row>
    <row r="151" spans="1:15" x14ac:dyDescent="0.3">
      <c r="A151" s="1"/>
      <c r="B151" s="1"/>
      <c r="C151" s="1"/>
      <c r="D151" s="1"/>
      <c r="E151" s="1"/>
      <c r="F151" s="1"/>
      <c r="G151" s="1" t="s">
        <v>151</v>
      </c>
      <c r="H151" s="1"/>
      <c r="I151" s="4">
        <v>58680.1</v>
      </c>
      <c r="J151" s="5"/>
      <c r="K151" s="4">
        <v>58800</v>
      </c>
      <c r="L151" s="5"/>
      <c r="M151" s="4">
        <f>ROUND((I151-K151),5)</f>
        <v>-119.9</v>
      </c>
      <c r="N151" s="5"/>
      <c r="O151" s="6">
        <f>ROUND(IF(K151=0, IF(I151=0, 0, 1), I151/K151),5)</f>
        <v>0.99795999999999996</v>
      </c>
    </row>
    <row r="152" spans="1:15" ht="15" thickBot="1" x14ac:dyDescent="0.35">
      <c r="A152" s="1"/>
      <c r="B152" s="1"/>
      <c r="C152" s="1"/>
      <c r="D152" s="1"/>
      <c r="E152" s="1"/>
      <c r="F152" s="1"/>
      <c r="G152" s="1" t="s">
        <v>152</v>
      </c>
      <c r="H152" s="1"/>
      <c r="I152" s="48">
        <v>7687.35</v>
      </c>
      <c r="J152" s="5"/>
      <c r="K152" s="48">
        <v>8400</v>
      </c>
      <c r="L152" s="5"/>
      <c r="M152" s="48">
        <f>ROUND((I152-K152),5)</f>
        <v>-712.65</v>
      </c>
      <c r="N152" s="5"/>
      <c r="O152" s="49">
        <f>ROUND(IF(K152=0, IF(I152=0, 0, 1), I152/K152),5)</f>
        <v>0.91515999999999997</v>
      </c>
    </row>
    <row r="153" spans="1:15" ht="15" thickBot="1" x14ac:dyDescent="0.35">
      <c r="A153" s="1"/>
      <c r="B153" s="1"/>
      <c r="C153" s="1"/>
      <c r="D153" s="1"/>
      <c r="E153" s="1"/>
      <c r="F153" s="1" t="s">
        <v>154</v>
      </c>
      <c r="G153" s="1"/>
      <c r="H153" s="1"/>
      <c r="I153" s="9">
        <f>ROUND(SUM(I150:I152),5)</f>
        <v>66367.45</v>
      </c>
      <c r="J153" s="5"/>
      <c r="K153" s="9">
        <f>ROUND(SUM(K150:K152),5)</f>
        <v>67200</v>
      </c>
      <c r="L153" s="5"/>
      <c r="M153" s="9">
        <f>ROUND((I153-K153),5)</f>
        <v>-832.55</v>
      </c>
      <c r="N153" s="5"/>
      <c r="O153" s="10">
        <f>ROUND(IF(K153=0, IF(I153=0, 0, 1), I153/K153),5)</f>
        <v>0.98760999999999999</v>
      </c>
    </row>
    <row r="154" spans="1:15" ht="30" customHeight="1" x14ac:dyDescent="0.3">
      <c r="A154" s="1"/>
      <c r="B154" s="1"/>
      <c r="C154" s="1"/>
      <c r="D154" s="1"/>
      <c r="E154" s="1" t="s">
        <v>156</v>
      </c>
      <c r="F154" s="1"/>
      <c r="G154" s="1"/>
      <c r="H154" s="1"/>
      <c r="I154" s="4">
        <f>ROUND(I125+I133+I142+SUM(I148:I149)+I153,5)</f>
        <v>102020.41</v>
      </c>
      <c r="J154" s="5"/>
      <c r="K154" s="4">
        <f>ROUND(K125+K133+K142+SUM(K148:K149)+K153,5)</f>
        <v>100284</v>
      </c>
      <c r="L154" s="5"/>
      <c r="M154" s="4">
        <f>ROUND((I154-K154),5)</f>
        <v>1736.41</v>
      </c>
      <c r="N154" s="5"/>
      <c r="O154" s="6">
        <f>ROUND(IF(K154=0, IF(I154=0, 0, 1), I154/K154),5)</f>
        <v>1.0173099999999999</v>
      </c>
    </row>
    <row r="155" spans="1:15" x14ac:dyDescent="0.3">
      <c r="A155" s="1"/>
      <c r="B155" s="1"/>
      <c r="C155" s="1"/>
      <c r="D155" s="1"/>
      <c r="E155" s="1" t="s">
        <v>157</v>
      </c>
      <c r="F155" s="1"/>
      <c r="G155" s="1"/>
      <c r="H155" s="1"/>
      <c r="I155" s="4"/>
      <c r="J155" s="5"/>
      <c r="K155" s="4"/>
      <c r="L155" s="5"/>
      <c r="M155" s="4"/>
      <c r="N155" s="5"/>
      <c r="O155" s="6"/>
    </row>
    <row r="156" spans="1:15" x14ac:dyDescent="0.3">
      <c r="A156" s="1"/>
      <c r="B156" s="1"/>
      <c r="C156" s="1"/>
      <c r="D156" s="1"/>
      <c r="E156" s="1"/>
      <c r="F156" s="1" t="s">
        <v>158</v>
      </c>
      <c r="G156" s="1"/>
      <c r="H156" s="1"/>
      <c r="I156" s="4">
        <v>2800.21</v>
      </c>
      <c r="J156" s="5"/>
      <c r="K156" s="4">
        <v>2608</v>
      </c>
      <c r="L156" s="5"/>
      <c r="M156" s="4">
        <f>ROUND((I156-K156),5)</f>
        <v>192.21</v>
      </c>
      <c r="N156" s="5"/>
      <c r="O156" s="6">
        <f>ROUND(IF(K156=0, IF(I156=0, 0, 1), I156/K156),5)</f>
        <v>1.0737000000000001</v>
      </c>
    </row>
    <row r="157" spans="1:15" x14ac:dyDescent="0.3">
      <c r="A157" s="1"/>
      <c r="B157" s="1"/>
      <c r="C157" s="1"/>
      <c r="D157" s="1"/>
      <c r="E157" s="1"/>
      <c r="F157" s="1" t="s">
        <v>159</v>
      </c>
      <c r="G157" s="1"/>
      <c r="H157" s="1"/>
      <c r="I157" s="4">
        <v>1005</v>
      </c>
      <c r="J157" s="5"/>
      <c r="K157" s="4">
        <v>932</v>
      </c>
      <c r="L157" s="5"/>
      <c r="M157" s="4">
        <f>ROUND((I157-K157),5)</f>
        <v>73</v>
      </c>
      <c r="N157" s="5"/>
      <c r="O157" s="6">
        <f>ROUND(IF(K157=0, IF(I157=0, 0, 1), I157/K157),5)</f>
        <v>1.07833</v>
      </c>
    </row>
    <row r="158" spans="1:15" x14ac:dyDescent="0.3">
      <c r="A158" s="1"/>
      <c r="B158" s="1"/>
      <c r="C158" s="1"/>
      <c r="D158" s="1"/>
      <c r="E158" s="1"/>
      <c r="F158" s="1" t="s">
        <v>160</v>
      </c>
      <c r="G158" s="1"/>
      <c r="H158" s="1"/>
      <c r="I158" s="4"/>
      <c r="J158" s="5"/>
      <c r="K158" s="4"/>
      <c r="L158" s="5"/>
      <c r="M158" s="4"/>
      <c r="N158" s="5"/>
      <c r="O158" s="6"/>
    </row>
    <row r="159" spans="1:15" x14ac:dyDescent="0.3">
      <c r="A159" s="1"/>
      <c r="B159" s="1"/>
      <c r="C159" s="1"/>
      <c r="D159" s="1"/>
      <c r="E159" s="1"/>
      <c r="F159" s="1"/>
      <c r="G159" s="1" t="s">
        <v>161</v>
      </c>
      <c r="H159" s="1"/>
      <c r="I159" s="4">
        <v>24.36</v>
      </c>
      <c r="J159" s="5"/>
      <c r="K159" s="4">
        <v>201</v>
      </c>
      <c r="L159" s="5"/>
      <c r="M159" s="4">
        <f>ROUND((I159-K159),5)</f>
        <v>-176.64</v>
      </c>
      <c r="N159" s="5"/>
      <c r="O159" s="6">
        <f>ROUND(IF(K159=0, IF(I159=0, 0, 1), I159/K159),5)</f>
        <v>0.12119000000000001</v>
      </c>
    </row>
    <row r="160" spans="1:15" ht="15" thickBot="1" x14ac:dyDescent="0.35">
      <c r="A160" s="1"/>
      <c r="B160" s="1"/>
      <c r="C160" s="1"/>
      <c r="D160" s="1"/>
      <c r="E160" s="1"/>
      <c r="F160" s="1"/>
      <c r="G160" s="1" t="s">
        <v>162</v>
      </c>
      <c r="H160" s="1"/>
      <c r="I160" s="48">
        <v>190</v>
      </c>
      <c r="J160" s="5"/>
      <c r="K160" s="48">
        <v>201</v>
      </c>
      <c r="L160" s="5"/>
      <c r="M160" s="48">
        <f>ROUND((I160-K160),5)</f>
        <v>-11</v>
      </c>
      <c r="N160" s="5"/>
      <c r="O160" s="49">
        <f>ROUND(IF(K160=0, IF(I160=0, 0, 1), I160/K160),5)</f>
        <v>0.94527000000000005</v>
      </c>
    </row>
    <row r="161" spans="1:15" ht="15" thickBot="1" x14ac:dyDescent="0.35">
      <c r="A161" s="1"/>
      <c r="B161" s="1"/>
      <c r="C161" s="1"/>
      <c r="D161" s="1"/>
      <c r="E161" s="1"/>
      <c r="F161" s="1" t="s">
        <v>164</v>
      </c>
      <c r="G161" s="1"/>
      <c r="H161" s="1"/>
      <c r="I161" s="9">
        <f>ROUND(SUM(I158:I160),5)</f>
        <v>214.36</v>
      </c>
      <c r="J161" s="5"/>
      <c r="K161" s="9">
        <f>ROUND(SUM(K158:K160),5)</f>
        <v>402</v>
      </c>
      <c r="L161" s="5"/>
      <c r="M161" s="9">
        <f>ROUND((I161-K161),5)</f>
        <v>-187.64</v>
      </c>
      <c r="N161" s="5"/>
      <c r="O161" s="10">
        <f>ROUND(IF(K161=0, IF(I161=0, 0, 1), I161/K161),5)</f>
        <v>0.53322999999999998</v>
      </c>
    </row>
    <row r="162" spans="1:15" ht="30" customHeight="1" x14ac:dyDescent="0.3">
      <c r="A162" s="1"/>
      <c r="B162" s="1"/>
      <c r="C162" s="1"/>
      <c r="D162" s="1"/>
      <c r="E162" s="1" t="s">
        <v>166</v>
      </c>
      <c r="F162" s="1"/>
      <c r="G162" s="1"/>
      <c r="H162" s="1"/>
      <c r="I162" s="4">
        <f>ROUND(SUM(I155:I157)+I161,5)</f>
        <v>4019.57</v>
      </c>
      <c r="J162" s="5"/>
      <c r="K162" s="4">
        <f>ROUND(SUM(K155:K157)+K161,5)</f>
        <v>3942</v>
      </c>
      <c r="L162" s="5"/>
      <c r="M162" s="4">
        <f>ROUND((I162-K162),5)</f>
        <v>77.569999999999993</v>
      </c>
      <c r="N162" s="5"/>
      <c r="O162" s="6">
        <f>ROUND(IF(K162=0, IF(I162=0, 0, 1), I162/K162),5)</f>
        <v>1.0196799999999999</v>
      </c>
    </row>
    <row r="163" spans="1:15" x14ac:dyDescent="0.3">
      <c r="A163" s="1"/>
      <c r="B163" s="1"/>
      <c r="C163" s="1"/>
      <c r="D163" s="1"/>
      <c r="E163" s="1" t="s">
        <v>167</v>
      </c>
      <c r="F163" s="1"/>
      <c r="G163" s="1"/>
      <c r="H163" s="1"/>
      <c r="I163" s="4"/>
      <c r="J163" s="5"/>
      <c r="K163" s="4"/>
      <c r="L163" s="5"/>
      <c r="M163" s="4"/>
      <c r="N163" s="5"/>
      <c r="O163" s="6"/>
    </row>
    <row r="164" spans="1:15" x14ac:dyDescent="0.3">
      <c r="A164" s="1"/>
      <c r="B164" s="1"/>
      <c r="C164" s="1"/>
      <c r="D164" s="1"/>
      <c r="E164" s="1"/>
      <c r="F164" s="1" t="s">
        <v>169</v>
      </c>
      <c r="G164" s="1"/>
      <c r="H164" s="1"/>
      <c r="I164" s="4">
        <v>6272.47</v>
      </c>
      <c r="J164" s="5"/>
      <c r="K164" s="4">
        <v>6246</v>
      </c>
      <c r="L164" s="5"/>
      <c r="M164" s="4">
        <f>ROUND((I164-K164),5)</f>
        <v>26.47</v>
      </c>
      <c r="N164" s="5"/>
      <c r="O164" s="6">
        <f>ROUND(IF(K164=0, IF(I164=0, 0, 1), I164/K164),5)</f>
        <v>1.00424</v>
      </c>
    </row>
    <row r="165" spans="1:15" ht="15" thickBot="1" x14ac:dyDescent="0.35">
      <c r="A165" s="1"/>
      <c r="B165" s="1"/>
      <c r="C165" s="1"/>
      <c r="D165" s="1"/>
      <c r="E165" s="1"/>
      <c r="F165" s="1" t="s">
        <v>170</v>
      </c>
      <c r="G165" s="1"/>
      <c r="H165" s="1"/>
      <c r="I165" s="7">
        <v>995.55</v>
      </c>
      <c r="J165" s="5"/>
      <c r="K165" s="7">
        <v>1050</v>
      </c>
      <c r="L165" s="5"/>
      <c r="M165" s="7">
        <f>ROUND((I165-K165),5)</f>
        <v>-54.45</v>
      </c>
      <c r="N165" s="5"/>
      <c r="O165" s="8">
        <f>ROUND(IF(K165=0, IF(I165=0, 0, 1), I165/K165),5)</f>
        <v>0.94813999999999998</v>
      </c>
    </row>
    <row r="166" spans="1:15" ht="30" customHeight="1" x14ac:dyDescent="0.3">
      <c r="A166" s="1"/>
      <c r="B166" s="1"/>
      <c r="C166" s="1"/>
      <c r="D166" s="1"/>
      <c r="E166" s="1" t="s">
        <v>172</v>
      </c>
      <c r="F166" s="1"/>
      <c r="G166" s="1"/>
      <c r="H166" s="1"/>
      <c r="I166" s="4">
        <f>ROUND(SUM(I163:I165),5)</f>
        <v>7268.02</v>
      </c>
      <c r="J166" s="5"/>
      <c r="K166" s="4">
        <f>ROUND(SUM(K163:K165),5)</f>
        <v>7296</v>
      </c>
      <c r="L166" s="5"/>
      <c r="M166" s="4">
        <f>ROUND((I166-K166),5)</f>
        <v>-27.98</v>
      </c>
      <c r="N166" s="5"/>
      <c r="O166" s="6">
        <f>ROUND(IF(K166=0, IF(I166=0, 0, 1), I166/K166),5)</f>
        <v>0.99617</v>
      </c>
    </row>
    <row r="167" spans="1:15" x14ac:dyDescent="0.3">
      <c r="A167" s="1"/>
      <c r="B167" s="1"/>
      <c r="C167" s="1"/>
      <c r="D167" s="1"/>
      <c r="E167" s="1" t="s">
        <v>173</v>
      </c>
      <c r="F167" s="1"/>
      <c r="G167" s="1"/>
      <c r="H167" s="1"/>
      <c r="I167" s="4">
        <v>8780.32</v>
      </c>
      <c r="J167" s="5"/>
      <c r="K167" s="4">
        <v>10998</v>
      </c>
      <c r="L167" s="5"/>
      <c r="M167" s="4">
        <f>ROUND((I167-K167),5)</f>
        <v>-2217.6799999999998</v>
      </c>
      <c r="N167" s="5"/>
      <c r="O167" s="6">
        <f>ROUND(IF(K167=0, IF(I167=0, 0, 1), I167/K167),5)</f>
        <v>0.79835999999999996</v>
      </c>
    </row>
    <row r="168" spans="1:15" x14ac:dyDescent="0.3">
      <c r="A168" s="1"/>
      <c r="B168" s="1"/>
      <c r="C168" s="1"/>
      <c r="D168" s="1"/>
      <c r="E168" s="1" t="s">
        <v>174</v>
      </c>
      <c r="F168" s="1"/>
      <c r="G168" s="1"/>
      <c r="H168" s="1"/>
      <c r="I168" s="4"/>
      <c r="J168" s="5"/>
      <c r="K168" s="4"/>
      <c r="L168" s="5"/>
      <c r="M168" s="4"/>
      <c r="N168" s="5"/>
      <c r="O168" s="6"/>
    </row>
    <row r="169" spans="1:15" x14ac:dyDescent="0.3">
      <c r="A169" s="1"/>
      <c r="B169" s="1"/>
      <c r="C169" s="1"/>
      <c r="D169" s="1"/>
      <c r="E169" s="1"/>
      <c r="F169" s="1" t="s">
        <v>176</v>
      </c>
      <c r="G169" s="1"/>
      <c r="H169" s="1"/>
      <c r="I169" s="4">
        <v>144.58000000000001</v>
      </c>
      <c r="J169" s="5"/>
      <c r="K169" s="4">
        <v>48</v>
      </c>
      <c r="L169" s="5"/>
      <c r="M169" s="4">
        <f>ROUND((I169-K169),5)</f>
        <v>96.58</v>
      </c>
      <c r="N169" s="5"/>
      <c r="O169" s="6">
        <f>ROUND(IF(K169=0, IF(I169=0, 0, 1), I169/K169),5)</f>
        <v>3.0120800000000001</v>
      </c>
    </row>
    <row r="170" spans="1:15" x14ac:dyDescent="0.3">
      <c r="A170" s="1"/>
      <c r="B170" s="1"/>
      <c r="C170" s="1"/>
      <c r="D170" s="1"/>
      <c r="E170" s="1"/>
      <c r="F170" s="1" t="s">
        <v>177</v>
      </c>
      <c r="G170" s="1"/>
      <c r="H170" s="1"/>
      <c r="I170" s="4">
        <v>58.62</v>
      </c>
      <c r="J170" s="5"/>
      <c r="K170" s="4">
        <v>300</v>
      </c>
      <c r="L170" s="5"/>
      <c r="M170" s="4">
        <f>ROUND((I170-K170),5)</f>
        <v>-241.38</v>
      </c>
      <c r="N170" s="5"/>
      <c r="O170" s="6">
        <f>ROUND(IF(K170=0, IF(I170=0, 0, 1), I170/K170),5)</f>
        <v>0.19539999999999999</v>
      </c>
    </row>
    <row r="171" spans="1:15" ht="15" thickBot="1" x14ac:dyDescent="0.35">
      <c r="A171" s="1"/>
      <c r="B171" s="1"/>
      <c r="C171" s="1"/>
      <c r="D171" s="1"/>
      <c r="E171" s="1"/>
      <c r="F171" s="1" t="s">
        <v>181</v>
      </c>
      <c r="G171" s="1"/>
      <c r="H171" s="1"/>
      <c r="I171" s="4">
        <v>2557.71</v>
      </c>
      <c r="J171" s="5"/>
      <c r="K171" s="4">
        <v>2250</v>
      </c>
      <c r="L171" s="5"/>
      <c r="M171" s="4">
        <f>ROUND((I171-K171),5)</f>
        <v>307.70999999999998</v>
      </c>
      <c r="N171" s="5"/>
      <c r="O171" s="6">
        <f>ROUND(IF(K171=0, IF(I171=0, 0, 1), I171/K171),5)</f>
        <v>1.13676</v>
      </c>
    </row>
    <row r="172" spans="1:15" ht="15" thickBot="1" x14ac:dyDescent="0.35">
      <c r="A172" s="1"/>
      <c r="B172" s="1"/>
      <c r="C172" s="1"/>
      <c r="D172" s="1"/>
      <c r="E172" s="1" t="s">
        <v>183</v>
      </c>
      <c r="F172" s="1"/>
      <c r="G172" s="1"/>
      <c r="H172" s="1"/>
      <c r="I172" s="11">
        <f>ROUND(SUM(I168:I171),5)</f>
        <v>2760.91</v>
      </c>
      <c r="J172" s="5"/>
      <c r="K172" s="11">
        <f>ROUND(SUM(K168:K171),5)</f>
        <v>2598</v>
      </c>
      <c r="L172" s="5"/>
      <c r="M172" s="11">
        <f>ROUND((I172-K172),5)</f>
        <v>162.91</v>
      </c>
      <c r="N172" s="5"/>
      <c r="O172" s="12">
        <f>ROUND(IF(K172=0, IF(I172=0, 0, 1), I172/K172),5)</f>
        <v>1.06271</v>
      </c>
    </row>
    <row r="173" spans="1:15" ht="15" thickBot="1" x14ac:dyDescent="0.35">
      <c r="A173" s="1"/>
      <c r="B173" s="1"/>
      <c r="C173" s="1"/>
      <c r="D173" s="1" t="s">
        <v>185</v>
      </c>
      <c r="F173" s="1"/>
      <c r="G173" s="1"/>
      <c r="H173" s="1"/>
      <c r="I173" s="9">
        <f>ROUND(SUM(I61:I63)+I70+I75+I81+I94+I104+SUM(I112:I113)+I117+I124+I154+I162+SUM(I166:I167)+I172,5)</f>
        <v>568382.89</v>
      </c>
      <c r="J173" s="5"/>
      <c r="K173" s="9">
        <f>ROUND(SUM(K61:K63)+K70+K75+K81+K94+K104+SUM(K112:K113)+K117+K124+K154+K162+SUM(K166:K167)+K172,5)</f>
        <v>678946</v>
      </c>
      <c r="L173" s="5"/>
      <c r="M173" s="9">
        <f>ROUND((I173-K173),5)</f>
        <v>-110563.11</v>
      </c>
      <c r="N173" s="5"/>
      <c r="O173" s="10">
        <f>ROUND(IF(K173=0, IF(I173=0, 0, 1), I173/K173),5)</f>
        <v>0.83714999999999995</v>
      </c>
    </row>
    <row r="174" spans="1:15" ht="30" customHeight="1" x14ac:dyDescent="0.3">
      <c r="A174" s="1"/>
      <c r="B174" s="1" t="s">
        <v>186</v>
      </c>
      <c r="C174" s="1"/>
      <c r="E174" s="1"/>
      <c r="F174" s="1"/>
      <c r="G174" s="1"/>
      <c r="H174" s="1"/>
      <c r="I174" s="4">
        <f>ROUND(I3+I60-I173,5)</f>
        <v>153702.28</v>
      </c>
      <c r="J174" s="5"/>
      <c r="K174" s="4">
        <f>ROUND(K3+K60-K173,5)</f>
        <v>-115034</v>
      </c>
      <c r="L174" s="5"/>
      <c r="M174" s="4">
        <f>ROUND((I174-K174),5)</f>
        <v>268736.28000000003</v>
      </c>
      <c r="N174" s="5"/>
      <c r="O174" s="6">
        <f>ROUND(IF(K174=0, IF(I174=0, 0, 1), I174/K174),5)</f>
        <v>-1.3361499999999999</v>
      </c>
    </row>
    <row r="175" spans="1:15" x14ac:dyDescent="0.3">
      <c r="A175" s="1"/>
      <c r="B175" s="1" t="s">
        <v>187</v>
      </c>
      <c r="C175" s="1"/>
      <c r="D175" s="1"/>
      <c r="E175" s="1"/>
      <c r="F175" s="1"/>
      <c r="G175" s="1"/>
      <c r="H175" s="1"/>
      <c r="I175" s="4"/>
      <c r="J175" s="5"/>
      <c r="K175" s="4"/>
      <c r="L175" s="5"/>
      <c r="M175" s="4"/>
      <c r="N175" s="5"/>
      <c r="O175" s="6"/>
    </row>
    <row r="176" spans="1:15" x14ac:dyDescent="0.3">
      <c r="A176" s="1"/>
      <c r="B176" s="1"/>
      <c r="C176" s="1" t="s">
        <v>188</v>
      </c>
      <c r="D176" s="1"/>
      <c r="E176" s="1"/>
      <c r="F176" s="1"/>
      <c r="G176" s="1"/>
      <c r="H176" s="1"/>
      <c r="I176" s="4"/>
      <c r="J176" s="5"/>
      <c r="K176" s="4"/>
      <c r="L176" s="5"/>
      <c r="M176" s="4"/>
      <c r="N176" s="5"/>
      <c r="O176" s="6"/>
    </row>
    <row r="177" spans="1:15" x14ac:dyDescent="0.3">
      <c r="A177" s="1"/>
      <c r="B177" s="1"/>
      <c r="C177" s="1"/>
      <c r="D177" s="1" t="s">
        <v>189</v>
      </c>
      <c r="E177" s="1"/>
      <c r="F177" s="1"/>
      <c r="G177" s="1"/>
      <c r="H177" s="1"/>
      <c r="I177" s="4"/>
      <c r="J177" s="5"/>
      <c r="K177" s="4"/>
      <c r="L177" s="5"/>
      <c r="M177" s="4"/>
      <c r="N177" s="5"/>
      <c r="O177" s="6"/>
    </row>
    <row r="178" spans="1:15" x14ac:dyDescent="0.3">
      <c r="A178" s="1"/>
      <c r="B178" s="1"/>
      <c r="C178" s="1"/>
      <c r="D178" s="1"/>
      <c r="E178" s="1" t="s">
        <v>190</v>
      </c>
      <c r="F178" s="1"/>
      <c r="G178" s="1"/>
      <c r="H178" s="1"/>
      <c r="I178" s="4">
        <v>-35867.14</v>
      </c>
      <c r="J178" s="5"/>
      <c r="K178" s="4">
        <v>0</v>
      </c>
      <c r="L178" s="5"/>
      <c r="M178" s="4">
        <f>ROUND((I178-K178),5)</f>
        <v>-35867.14</v>
      </c>
      <c r="N178" s="5"/>
      <c r="O178" s="6">
        <f>ROUND(IF(K178=0, IF(I178=0, 0, 1), I178/K178),5)</f>
        <v>1</v>
      </c>
    </row>
    <row r="179" spans="1:15" x14ac:dyDescent="0.3">
      <c r="A179" s="1"/>
      <c r="B179" s="1"/>
      <c r="C179" s="1"/>
      <c r="D179" s="1"/>
      <c r="E179" s="1" t="s">
        <v>191</v>
      </c>
      <c r="F179" s="1"/>
      <c r="G179" s="1"/>
      <c r="H179" s="1"/>
      <c r="I179" s="4">
        <v>0</v>
      </c>
      <c r="J179" s="5"/>
      <c r="K179" s="4">
        <v>0</v>
      </c>
      <c r="L179" s="5"/>
      <c r="M179" s="4">
        <f>ROUND((I179-K179),5)</f>
        <v>0</v>
      </c>
      <c r="N179" s="5"/>
      <c r="O179" s="6">
        <f>ROUND(IF(K179=0, IF(I179=0, 0, 1), I179/K179),5)</f>
        <v>0</v>
      </c>
    </row>
    <row r="180" spans="1:15" x14ac:dyDescent="0.3">
      <c r="A180" s="1"/>
      <c r="B180" s="1"/>
      <c r="C180" s="1"/>
      <c r="D180" s="1"/>
      <c r="E180" s="1" t="s">
        <v>192</v>
      </c>
      <c r="F180" s="1"/>
      <c r="G180" s="1"/>
      <c r="H180" s="1"/>
      <c r="I180" s="4">
        <v>18936.689999999999</v>
      </c>
      <c r="J180" s="5"/>
      <c r="K180" s="4">
        <v>0</v>
      </c>
      <c r="L180" s="5"/>
      <c r="M180" s="4">
        <f>ROUND((I180-K180),5)</f>
        <v>18936.689999999999</v>
      </c>
      <c r="N180" s="5"/>
      <c r="O180" s="6">
        <f>ROUND(IF(K180=0, IF(I180=0, 0, 1), I180/K180),5)</f>
        <v>1</v>
      </c>
    </row>
    <row r="181" spans="1:15" x14ac:dyDescent="0.3">
      <c r="A181" s="1"/>
      <c r="B181" s="1"/>
      <c r="C181" s="1"/>
      <c r="D181" s="1"/>
      <c r="E181" s="1" t="s">
        <v>193</v>
      </c>
      <c r="F181" s="1"/>
      <c r="G181" s="1"/>
      <c r="H181" s="1"/>
      <c r="I181" s="4">
        <v>-27400</v>
      </c>
      <c r="J181" s="5"/>
      <c r="K181" s="4">
        <v>-27400</v>
      </c>
      <c r="L181" s="5"/>
      <c r="M181" s="4">
        <f>ROUND((I181-K181),5)</f>
        <v>0</v>
      </c>
      <c r="N181" s="5"/>
      <c r="O181" s="6">
        <f>ROUND(IF(K181=0, IF(I181=0, 0, 1), I181/K181),5)</f>
        <v>1</v>
      </c>
    </row>
    <row r="182" spans="1:15" ht="15" thickBot="1" x14ac:dyDescent="0.35">
      <c r="A182" s="1"/>
      <c r="B182" s="1"/>
      <c r="C182" s="1"/>
      <c r="D182" s="1"/>
      <c r="E182" s="1" t="s">
        <v>194</v>
      </c>
      <c r="F182" s="1"/>
      <c r="G182" s="1"/>
      <c r="H182" s="1"/>
      <c r="I182" s="48">
        <v>-5595.41</v>
      </c>
      <c r="J182" s="5"/>
      <c r="K182" s="48">
        <v>-6000</v>
      </c>
      <c r="L182" s="5"/>
      <c r="M182" s="48">
        <f>ROUND((I182-K182),5)</f>
        <v>404.59</v>
      </c>
      <c r="N182" s="5"/>
      <c r="O182" s="49">
        <f>ROUND(IF(K182=0, IF(I182=0, 0, 1), I182/K182),5)</f>
        <v>0.93257000000000001</v>
      </c>
    </row>
    <row r="183" spans="1:15" ht="15" thickBot="1" x14ac:dyDescent="0.35">
      <c r="A183" s="1"/>
      <c r="B183" s="1"/>
      <c r="C183" s="1"/>
      <c r="D183" s="1" t="s">
        <v>196</v>
      </c>
      <c r="E183" s="1"/>
      <c r="F183" s="1"/>
      <c r="G183" s="1"/>
      <c r="H183" s="1"/>
      <c r="I183" s="11">
        <f>ROUND(SUM(I177:I182),5)</f>
        <v>-49925.86</v>
      </c>
      <c r="J183" s="5"/>
      <c r="K183" s="11">
        <f>ROUND(SUM(K177:K182),5)</f>
        <v>-33400</v>
      </c>
      <c r="L183" s="5"/>
      <c r="M183" s="11">
        <f>ROUND((I183-K183),5)</f>
        <v>-16525.86</v>
      </c>
      <c r="N183" s="5"/>
      <c r="O183" s="12">
        <f>ROUND(IF(K183=0, IF(I183=0, 0, 1), I183/K183),5)</f>
        <v>1.4947900000000001</v>
      </c>
    </row>
    <row r="184" spans="1:15" ht="15" thickBot="1" x14ac:dyDescent="0.35">
      <c r="A184" s="1"/>
      <c r="B184" s="1"/>
      <c r="C184" s="1" t="s">
        <v>198</v>
      </c>
      <c r="D184" s="1"/>
      <c r="E184" s="1"/>
      <c r="F184" s="1"/>
      <c r="G184" s="1"/>
      <c r="H184" s="1"/>
      <c r="I184" s="11">
        <f>ROUND(I176+I183,5)</f>
        <v>-49925.86</v>
      </c>
      <c r="J184" s="5"/>
      <c r="K184" s="11">
        <f>ROUND(K176+K183,5)</f>
        <v>-33400</v>
      </c>
      <c r="L184" s="5"/>
      <c r="M184" s="11">
        <f>ROUND((I184-K184),5)</f>
        <v>-16525.86</v>
      </c>
      <c r="N184" s="5"/>
      <c r="O184" s="12">
        <f>ROUND(IF(K184=0, IF(I184=0, 0, 1), I184/K184),5)</f>
        <v>1.4947900000000001</v>
      </c>
    </row>
    <row r="185" spans="1:15" s="15" customFormat="1" ht="30" customHeight="1" thickBot="1" x14ac:dyDescent="0.25">
      <c r="A185" s="1"/>
      <c r="B185" s="1" t="s">
        <v>199</v>
      </c>
      <c r="C185" s="1"/>
      <c r="D185" s="1"/>
      <c r="E185" s="1"/>
      <c r="F185" s="1"/>
      <c r="G185" s="1"/>
      <c r="H185" s="1"/>
      <c r="I185" s="11">
        <f>ROUND(I175+I184,5)</f>
        <v>-49925.86</v>
      </c>
      <c r="J185" s="5"/>
      <c r="K185" s="11">
        <f>ROUND(K175+K184,5)</f>
        <v>-33400</v>
      </c>
      <c r="L185" s="5"/>
      <c r="M185" s="11">
        <f>ROUND((I185-K185),5)</f>
        <v>-16525.86</v>
      </c>
      <c r="N185" s="5"/>
      <c r="O185" s="12">
        <f>ROUND(IF(K185=0, IF(I185=0, 0, 1), I185/K185),5)</f>
        <v>1.4947900000000001</v>
      </c>
    </row>
    <row r="186" spans="1:15" ht="15" thickBot="1" x14ac:dyDescent="0.35">
      <c r="A186" s="1" t="s">
        <v>200</v>
      </c>
      <c r="B186" s="1"/>
      <c r="C186" s="1"/>
      <c r="D186" s="1"/>
      <c r="E186" s="1"/>
      <c r="F186" s="1"/>
      <c r="G186" s="1"/>
      <c r="H186" s="1"/>
      <c r="I186" s="13">
        <f>ROUND(I174+I185,5)</f>
        <v>103776.42</v>
      </c>
      <c r="J186" s="1"/>
      <c r="K186" s="13">
        <f>ROUND(K174+K185,5)</f>
        <v>-148434</v>
      </c>
      <c r="L186" s="1"/>
      <c r="M186" s="13">
        <f>ROUND((I186-K186),5)</f>
        <v>252210.42</v>
      </c>
      <c r="N186" s="1"/>
      <c r="O186" s="14">
        <f>ROUND(IF(K186=0, IF(I186=0, 0, 1), I186/K186),5)</f>
        <v>-0.69913999999999998</v>
      </c>
    </row>
    <row r="187" spans="1:15" ht="15" thickTop="1" x14ac:dyDescent="0.3"/>
  </sheetData>
  <pageMargins left="0.7" right="0.7" top="0.75" bottom="0.75" header="0.25" footer="0.3"/>
  <pageSetup orientation="portrait" verticalDpi="0" r:id="rId1"/>
  <headerFooter>
    <oddHeader>&amp;L&amp;"Arial,Bold"&amp;8 4:03 PM
 07/16/14
 Accrual Basis&amp;C&amp;"Arial,Bold"&amp;12 Main Line Art Center
&amp;14 Profit &amp;&amp; Loss Budget vs. Actual
&amp;10September 1 2016 thru September 30, 2016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209"/>
  <sheetViews>
    <sheetView tabSelected="1" view="pageLayout" zoomScaleNormal="100" workbookViewId="0">
      <selection activeCell="I14" sqref="I14:S14"/>
    </sheetView>
  </sheetViews>
  <sheetFormatPr defaultColWidth="9.109375" defaultRowHeight="14.4" x14ac:dyDescent="0.3"/>
  <cols>
    <col min="1" max="7" width="3" style="22" customWidth="1"/>
    <col min="8" max="8" width="30.109375" style="22" customWidth="1"/>
    <col min="9" max="9" width="12.5546875" style="23" customWidth="1"/>
    <col min="10" max="10" width="2.33203125" style="23" customWidth="1"/>
    <col min="11" max="11" width="11.6640625" style="23" customWidth="1"/>
    <col min="12" max="12" width="2.33203125" style="23" customWidth="1"/>
    <col min="13" max="13" width="11.33203125" style="23" customWidth="1"/>
    <col min="14" max="14" width="2.109375" style="23" customWidth="1"/>
    <col min="15" max="15" width="10.44140625" style="32" bestFit="1" customWidth="1"/>
    <col min="16" max="16" width="12.88671875" style="32" bestFit="1" customWidth="1"/>
    <col min="17" max="16384" width="9.109375" style="23"/>
  </cols>
  <sheetData>
    <row r="1" spans="1:16" s="26" customFormat="1" ht="15.6" thickTop="1" thickBot="1" x14ac:dyDescent="0.35">
      <c r="A1" s="24"/>
      <c r="B1" s="24"/>
      <c r="C1" s="24"/>
      <c r="D1" s="24"/>
      <c r="E1" s="24"/>
      <c r="F1" s="24"/>
      <c r="G1" s="24"/>
      <c r="H1" s="24"/>
      <c r="I1" s="25" t="str">
        <f>'condensed lead'!I2</f>
        <v>Sep '18 - Feb 19</v>
      </c>
      <c r="K1" s="25" t="s">
        <v>0</v>
      </c>
      <c r="M1" s="25" t="s">
        <v>210</v>
      </c>
      <c r="O1" s="33" t="s">
        <v>211</v>
      </c>
      <c r="P1" s="34"/>
    </row>
    <row r="2" spans="1:16" ht="15" thickTop="1" x14ac:dyDescent="0.3">
      <c r="B2" s="22" t="s">
        <v>3</v>
      </c>
      <c r="I2" s="27"/>
      <c r="J2" s="27"/>
      <c r="K2" s="27"/>
      <c r="L2" s="27"/>
      <c r="M2" s="27"/>
      <c r="N2" s="27"/>
      <c r="O2" s="35"/>
    </row>
    <row r="3" spans="1:16" x14ac:dyDescent="0.3">
      <c r="D3" s="22" t="s">
        <v>4</v>
      </c>
      <c r="I3" s="27"/>
      <c r="J3" s="27"/>
      <c r="K3" s="27"/>
      <c r="L3" s="27"/>
      <c r="M3" s="27"/>
      <c r="N3" s="27"/>
      <c r="O3" s="35"/>
    </row>
    <row r="4" spans="1:16" x14ac:dyDescent="0.3">
      <c r="E4" s="22" t="s">
        <v>5</v>
      </c>
      <c r="I4" s="27"/>
      <c r="J4" s="27"/>
      <c r="K4" s="27"/>
      <c r="L4" s="27"/>
      <c r="M4" s="27"/>
      <c r="N4" s="27"/>
      <c r="O4" s="35"/>
    </row>
    <row r="5" spans="1:16" x14ac:dyDescent="0.3">
      <c r="F5" s="22" t="s">
        <v>6</v>
      </c>
      <c r="I5" s="27">
        <f>'condensed lead'!I6</f>
        <v>280138.26</v>
      </c>
      <c r="J5" s="27"/>
      <c r="K5" s="27">
        <f>'condensed lead'!K6</f>
        <v>246481</v>
      </c>
      <c r="L5" s="27"/>
      <c r="M5" s="27">
        <f t="shared" ref="M5:M10" si="0">ROUND((I5-K5),5)</f>
        <v>33657.26</v>
      </c>
      <c r="N5" s="27"/>
      <c r="O5" s="35">
        <f t="shared" ref="O5:O10" si="1">ROUND(IF(K5=0, IF(I5=0, 0, 1), I5/K5),5)</f>
        <v>1.1365499999999999</v>
      </c>
      <c r="P5" s="23"/>
    </row>
    <row r="6" spans="1:16" x14ac:dyDescent="0.3">
      <c r="F6" s="22" t="s">
        <v>7</v>
      </c>
      <c r="I6" s="27">
        <f>'condensed lead'!I7</f>
        <v>161506.45000000001</v>
      </c>
      <c r="J6" s="27"/>
      <c r="K6" s="27">
        <f>'condensed lead'!K7</f>
        <v>110370</v>
      </c>
      <c r="L6" s="27"/>
      <c r="M6" s="27">
        <f t="shared" si="0"/>
        <v>51136.45</v>
      </c>
      <c r="N6" s="27"/>
      <c r="O6" s="35">
        <f t="shared" si="1"/>
        <v>1.46332</v>
      </c>
    </row>
    <row r="7" spans="1:16" x14ac:dyDescent="0.3">
      <c r="F7" s="22" t="s">
        <v>8</v>
      </c>
      <c r="I7" s="29">
        <f>'condensed lead'!I8</f>
        <v>6024.4</v>
      </c>
      <c r="J7" s="29"/>
      <c r="K7" s="29">
        <f>'condensed lead'!K8</f>
        <v>4166</v>
      </c>
      <c r="L7" s="29"/>
      <c r="M7" s="29">
        <f t="shared" ref="M7:M8" si="2">ROUND((I7-K7),5)</f>
        <v>1858.4</v>
      </c>
      <c r="N7" s="29"/>
      <c r="O7" s="37">
        <f t="shared" ref="O7:O8" si="3">ROUND(IF(K7=0, IF(I7=0, 0, 1), I7/K7),5)</f>
        <v>1.4460900000000001</v>
      </c>
      <c r="P7" s="41"/>
    </row>
    <row r="8" spans="1:16" customFormat="1" x14ac:dyDescent="0.3">
      <c r="A8" s="1"/>
      <c r="B8" s="1"/>
      <c r="C8" s="1"/>
      <c r="D8" s="1"/>
      <c r="E8" s="1"/>
      <c r="F8" s="1" t="s">
        <v>236</v>
      </c>
      <c r="G8" s="1"/>
      <c r="H8" s="1"/>
      <c r="I8" s="29">
        <f>'condensed lead'!I9</f>
        <v>0</v>
      </c>
      <c r="J8" s="5"/>
      <c r="K8" s="29">
        <f>'condensed lead'!K9</f>
        <v>0</v>
      </c>
      <c r="L8" s="5"/>
      <c r="M8" s="29">
        <f t="shared" si="2"/>
        <v>0</v>
      </c>
      <c r="N8" s="5"/>
      <c r="O8" s="37">
        <f t="shared" si="3"/>
        <v>0</v>
      </c>
    </row>
    <row r="9" spans="1:16" customFormat="1" x14ac:dyDescent="0.3">
      <c r="A9" s="1"/>
      <c r="B9" s="1"/>
      <c r="C9" s="1"/>
      <c r="D9" s="1"/>
      <c r="E9" s="1"/>
      <c r="F9" s="1" t="s">
        <v>239</v>
      </c>
      <c r="G9" s="1"/>
      <c r="H9" s="1"/>
      <c r="I9" s="4">
        <v>500</v>
      </c>
      <c r="J9" s="5"/>
      <c r="K9" s="4"/>
      <c r="L9" s="5"/>
      <c r="M9" s="4"/>
      <c r="N9" s="5"/>
      <c r="O9" s="6"/>
    </row>
    <row r="10" spans="1:16" x14ac:dyDescent="0.3">
      <c r="F10" s="22" t="s">
        <v>234</v>
      </c>
      <c r="I10" s="39">
        <f>'condensed lead'!I11</f>
        <v>0</v>
      </c>
      <c r="J10" s="29"/>
      <c r="K10" s="39">
        <f>'condensed lead'!K11</f>
        <v>0</v>
      </c>
      <c r="L10" s="29"/>
      <c r="M10" s="39">
        <f t="shared" si="0"/>
        <v>0</v>
      </c>
      <c r="N10" s="29"/>
      <c r="O10" s="40">
        <f t="shared" si="1"/>
        <v>0</v>
      </c>
    </row>
    <row r="11" spans="1:16" x14ac:dyDescent="0.3">
      <c r="E11" s="22" t="s">
        <v>9</v>
      </c>
      <c r="I11" s="29">
        <f>ROUND(SUM(I4:I10),5)</f>
        <v>448169.11</v>
      </c>
      <c r="J11" s="29"/>
      <c r="K11" s="29">
        <f>ROUND(SUM(K4:K10),5)</f>
        <v>361017</v>
      </c>
      <c r="L11" s="29"/>
      <c r="M11" s="29">
        <f>ROUND((I11-K11),5)</f>
        <v>87152.11</v>
      </c>
      <c r="N11" s="29"/>
      <c r="O11" s="37">
        <f>ROUND(IF(K11=0, IF(I11=0, 0, 1), I11/K11),5)</f>
        <v>1.2414099999999999</v>
      </c>
      <c r="P11" s="23"/>
    </row>
    <row r="12" spans="1:16" x14ac:dyDescent="0.3">
      <c r="I12" s="29"/>
      <c r="J12" s="29"/>
      <c r="K12" s="29"/>
      <c r="L12" s="29"/>
      <c r="M12" s="29"/>
      <c r="N12" s="29"/>
      <c r="O12" s="37"/>
      <c r="P12" s="23"/>
    </row>
    <row r="13" spans="1:16" customFormat="1" ht="16.5" customHeight="1" x14ac:dyDescent="0.3">
      <c r="A13" s="1"/>
      <c r="B13" s="1"/>
      <c r="C13" s="1"/>
      <c r="D13" s="1"/>
      <c r="E13" s="1" t="s">
        <v>224</v>
      </c>
      <c r="F13" s="1"/>
      <c r="G13" s="1"/>
      <c r="H13" s="1"/>
      <c r="I13" s="4">
        <f>'condensed lead'!I21</f>
        <v>0</v>
      </c>
      <c r="J13" s="5"/>
      <c r="K13" s="4">
        <f>'condensed lead'!K21</f>
        <v>0</v>
      </c>
      <c r="L13" s="5"/>
      <c r="M13" s="29">
        <f>ROUND((I13-K13),5)</f>
        <v>0</v>
      </c>
      <c r="N13" s="5"/>
      <c r="O13" s="37">
        <f>ROUND(IF(K13=0, IF(I13=0, 0, 1), I13/K13),5)</f>
        <v>0</v>
      </c>
    </row>
    <row r="14" spans="1:16" ht="18" customHeight="1" x14ac:dyDescent="0.3">
      <c r="E14" s="22" t="s">
        <v>10</v>
      </c>
      <c r="I14" s="27"/>
      <c r="J14" s="27"/>
      <c r="K14" s="27"/>
      <c r="L14" s="27"/>
      <c r="M14" s="27"/>
      <c r="N14" s="27"/>
      <c r="O14" s="35"/>
    </row>
    <row r="15" spans="1:16" x14ac:dyDescent="0.3">
      <c r="F15" s="22" t="s">
        <v>11</v>
      </c>
      <c r="I15" s="27">
        <f>'condensed lead'!I23</f>
        <v>0</v>
      </c>
      <c r="J15" s="27"/>
      <c r="K15" s="27">
        <f>'condensed lead'!K23</f>
        <v>0</v>
      </c>
      <c r="L15" s="27"/>
      <c r="M15" s="27">
        <f t="shared" ref="M15:M19" si="4">ROUND((I15-K15),5)</f>
        <v>0</v>
      </c>
      <c r="N15" s="27"/>
      <c r="O15" s="35">
        <f t="shared" ref="O15:O19" si="5">ROUND(IF(K15=0, IF(I15=0, 0, 1), I15/K15),5)</f>
        <v>0</v>
      </c>
    </row>
    <row r="16" spans="1:16" x14ac:dyDescent="0.3">
      <c r="F16" s="22" t="s">
        <v>12</v>
      </c>
      <c r="I16" s="27">
        <f>'condensed lead'!I24</f>
        <v>3701.78</v>
      </c>
      <c r="J16" s="27"/>
      <c r="K16" s="27">
        <f>'condensed lead'!K24</f>
        <v>12500</v>
      </c>
      <c r="L16" s="27"/>
      <c r="M16" s="27">
        <f t="shared" si="4"/>
        <v>-8798.2199999999993</v>
      </c>
      <c r="N16" s="27"/>
      <c r="O16" s="35">
        <f t="shared" si="5"/>
        <v>0.29614000000000001</v>
      </c>
    </row>
    <row r="17" spans="5:16" x14ac:dyDescent="0.3">
      <c r="F17" s="22" t="s">
        <v>13</v>
      </c>
      <c r="I17" s="27">
        <f>'condensed lead'!I31</f>
        <v>8202.94</v>
      </c>
      <c r="J17" s="27"/>
      <c r="K17" s="27">
        <f>'condensed lead'!K31</f>
        <v>9600</v>
      </c>
      <c r="L17" s="27"/>
      <c r="M17" s="27">
        <f t="shared" si="4"/>
        <v>-1397.06</v>
      </c>
      <c r="N17" s="27"/>
      <c r="O17" s="35">
        <f t="shared" si="5"/>
        <v>0.85446999999999995</v>
      </c>
    </row>
    <row r="18" spans="5:16" x14ac:dyDescent="0.3">
      <c r="F18" s="22" t="s">
        <v>14</v>
      </c>
      <c r="I18" s="39">
        <f>'condensed lead'!I32</f>
        <v>0</v>
      </c>
      <c r="J18" s="27"/>
      <c r="K18" s="39">
        <f>'condensed lead'!K32</f>
        <v>0</v>
      </c>
      <c r="L18" s="27"/>
      <c r="M18" s="39">
        <f t="shared" si="4"/>
        <v>0</v>
      </c>
      <c r="N18" s="27"/>
      <c r="O18" s="40">
        <f t="shared" si="5"/>
        <v>0</v>
      </c>
    </row>
    <row r="19" spans="5:16" x14ac:dyDescent="0.3">
      <c r="E19" s="22" t="s">
        <v>15</v>
      </c>
      <c r="I19" s="27">
        <f>SUM(I15:I18)</f>
        <v>11904.720000000001</v>
      </c>
      <c r="J19" s="27"/>
      <c r="K19" s="27">
        <f>ROUND(SUM(K14:K18),5)</f>
        <v>22100</v>
      </c>
      <c r="L19" s="27"/>
      <c r="M19" s="27">
        <f t="shared" si="4"/>
        <v>-10195.280000000001</v>
      </c>
      <c r="N19" s="29"/>
      <c r="O19" s="35">
        <f t="shared" si="5"/>
        <v>0.53868000000000005</v>
      </c>
      <c r="P19" s="29"/>
    </row>
    <row r="20" spans="5:16" ht="18" customHeight="1" x14ac:dyDescent="0.3">
      <c r="E20" s="22" t="s">
        <v>16</v>
      </c>
      <c r="I20" s="27"/>
      <c r="J20" s="27"/>
      <c r="K20" s="27"/>
      <c r="L20" s="27"/>
      <c r="M20" s="27"/>
      <c r="N20" s="27"/>
      <c r="O20" s="35"/>
    </row>
    <row r="21" spans="5:16" x14ac:dyDescent="0.3">
      <c r="F21" s="22" t="s">
        <v>17</v>
      </c>
      <c r="I21" s="27">
        <f>'condensed lead'!I35</f>
        <v>31748.46</v>
      </c>
      <c r="J21" s="27"/>
      <c r="K21" s="27">
        <f>'condensed lead'!K35</f>
        <v>18125</v>
      </c>
      <c r="L21" s="27"/>
      <c r="M21" s="27">
        <f>ROUND((I21-K21),5)</f>
        <v>13623.46</v>
      </c>
      <c r="N21" s="27"/>
      <c r="O21" s="35">
        <f>ROUND(IF(K21=0, IF(I21=0, 0, 1), I21/K21),5)</f>
        <v>1.7516400000000001</v>
      </c>
    </row>
    <row r="22" spans="5:16" x14ac:dyDescent="0.3">
      <c r="F22" s="22" t="s">
        <v>18</v>
      </c>
      <c r="I22" s="27">
        <f>'condensed lead'!I36</f>
        <v>70800</v>
      </c>
      <c r="J22" s="27"/>
      <c r="K22" s="27">
        <f>'condensed lead'!K36</f>
        <v>44600</v>
      </c>
      <c r="L22" s="27"/>
      <c r="M22" s="27">
        <f>ROUND((I22-K22),5)</f>
        <v>26200</v>
      </c>
      <c r="N22" s="27"/>
      <c r="O22" s="35">
        <f>ROUND(IF(K22=0, IF(I22=0, 0, 1), I22/K22),5)</f>
        <v>1.58744</v>
      </c>
    </row>
    <row r="23" spans="5:16" x14ac:dyDescent="0.3">
      <c r="F23" s="22" t="s">
        <v>19</v>
      </c>
      <c r="I23" s="27">
        <f>'condensed lead'!I37</f>
        <v>59808.15</v>
      </c>
      <c r="J23" s="27"/>
      <c r="K23" s="27">
        <f>'condensed lead'!K37</f>
        <v>35450</v>
      </c>
      <c r="L23" s="27"/>
      <c r="M23" s="27">
        <f>ROUND((I23-K23),5)</f>
        <v>24358.15</v>
      </c>
      <c r="N23" s="27"/>
      <c r="O23" s="35">
        <f>ROUND(IF(K23=0, IF(I23=0, 0, 1), I23/K23),5)</f>
        <v>1.6871100000000001</v>
      </c>
    </row>
    <row r="24" spans="5:16" x14ac:dyDescent="0.3">
      <c r="F24" s="22" t="s">
        <v>20</v>
      </c>
      <c r="I24" s="27">
        <f>'condensed lead'!I38</f>
        <v>18750</v>
      </c>
      <c r="J24" s="27"/>
      <c r="K24" s="27">
        <f>'condensed lead'!K38</f>
        <v>25000</v>
      </c>
      <c r="L24" s="27"/>
      <c r="M24" s="27">
        <f>ROUND((I24-K24),5)</f>
        <v>-6250</v>
      </c>
      <c r="N24" s="27"/>
      <c r="O24" s="35">
        <f>ROUND(IF(K24=0, IF(I24=0, 0, 1), I24/K24),5)</f>
        <v>0.75</v>
      </c>
    </row>
    <row r="25" spans="5:16" x14ac:dyDescent="0.3">
      <c r="F25" s="22" t="s">
        <v>21</v>
      </c>
      <c r="I25" s="27">
        <f>'condensed lead'!I39</f>
        <v>12340</v>
      </c>
      <c r="J25" s="27"/>
      <c r="K25" s="27">
        <f>'condensed lead'!K39</f>
        <v>0</v>
      </c>
      <c r="L25" s="27"/>
      <c r="M25" s="27">
        <f>ROUND((I25-K25),5)</f>
        <v>12340</v>
      </c>
      <c r="N25" s="27"/>
      <c r="O25" s="35">
        <f>ROUND(IF(K25=0, IF(I25=0, 0, 1), I25/K25),5)</f>
        <v>1</v>
      </c>
    </row>
    <row r="26" spans="5:16" x14ac:dyDescent="0.3">
      <c r="F26" s="22" t="s">
        <v>22</v>
      </c>
      <c r="I26" s="39">
        <f>'condensed lead'!I40</f>
        <v>0</v>
      </c>
      <c r="J26" s="27"/>
      <c r="K26" s="39">
        <f>'condensed lead'!K40</f>
        <v>0</v>
      </c>
      <c r="L26" s="27"/>
      <c r="M26" s="39"/>
      <c r="N26" s="27"/>
      <c r="O26" s="40"/>
    </row>
    <row r="27" spans="5:16" x14ac:dyDescent="0.3">
      <c r="E27" s="22" t="s">
        <v>23</v>
      </c>
      <c r="I27" s="27">
        <f>ROUND(SUM(I20:I26),5)</f>
        <v>193446.61</v>
      </c>
      <c r="J27" s="27"/>
      <c r="K27" s="27">
        <f>ROUND(SUM(K20:K26),5)</f>
        <v>123175</v>
      </c>
      <c r="L27" s="27"/>
      <c r="M27" s="27">
        <f>ROUND((I27-K27),5)</f>
        <v>70271.61</v>
      </c>
      <c r="N27" s="27"/>
      <c r="O27" s="35">
        <f>ROUND(IF(K27=0, IF(I27=0, 0, 1), I27/K27),5)</f>
        <v>1.5705</v>
      </c>
    </row>
    <row r="28" spans="5:16" ht="18" customHeight="1" x14ac:dyDescent="0.3">
      <c r="E28" s="22" t="s">
        <v>202</v>
      </c>
      <c r="I28" s="27">
        <f>'condensed lead'!I42</f>
        <v>21059.5</v>
      </c>
      <c r="J28" s="27"/>
      <c r="K28" s="27">
        <f>'condensed lead'!K42</f>
        <v>17560</v>
      </c>
      <c r="L28" s="27"/>
      <c r="M28" s="27">
        <f>ROUND((I28-K28),5)</f>
        <v>3499.5</v>
      </c>
      <c r="N28" s="27"/>
      <c r="O28" s="35">
        <f>ROUND(IF(K28=0, IF(I28=0, 0, 1), I28/K28),5)</f>
        <v>1.19929</v>
      </c>
    </row>
    <row r="29" spans="5:16" hidden="1" x14ac:dyDescent="0.3">
      <c r="E29" s="22" t="s">
        <v>25</v>
      </c>
      <c r="I29" s="27"/>
      <c r="J29" s="27"/>
      <c r="K29" s="27"/>
      <c r="L29" s="27"/>
      <c r="M29" s="27"/>
      <c r="N29" s="27"/>
      <c r="O29" s="35"/>
    </row>
    <row r="30" spans="5:16" hidden="1" x14ac:dyDescent="0.3">
      <c r="F30" s="22" t="s">
        <v>26</v>
      </c>
      <c r="I30" s="27">
        <v>5189.97</v>
      </c>
      <c r="J30" s="27"/>
      <c r="K30" s="27">
        <v>10650</v>
      </c>
      <c r="L30" s="27"/>
      <c r="M30" s="27">
        <f>ROUND((I30-K30),5)</f>
        <v>-5460.03</v>
      </c>
      <c r="N30" s="27"/>
      <c r="O30" s="35">
        <f>ROUND(IF(K30=0, IF(I30=0, 0, 1), I30/K30),5)</f>
        <v>0.48731999999999998</v>
      </c>
    </row>
    <row r="31" spans="5:16" hidden="1" x14ac:dyDescent="0.3">
      <c r="F31" s="22" t="s">
        <v>27</v>
      </c>
      <c r="I31" s="27">
        <v>0</v>
      </c>
      <c r="J31" s="27"/>
      <c r="K31" s="27"/>
      <c r="L31" s="27"/>
      <c r="M31" s="27"/>
      <c r="N31" s="27"/>
      <c r="O31" s="35"/>
    </row>
    <row r="32" spans="5:16" hidden="1" x14ac:dyDescent="0.3">
      <c r="F32" s="22" t="s">
        <v>28</v>
      </c>
      <c r="I32" s="27">
        <v>0</v>
      </c>
      <c r="J32" s="27"/>
      <c r="K32" s="27"/>
      <c r="L32" s="27"/>
      <c r="M32" s="27"/>
      <c r="N32" s="27"/>
      <c r="O32" s="35"/>
    </row>
    <row r="33" spans="5:15" hidden="1" x14ac:dyDescent="0.3">
      <c r="F33" s="22" t="s">
        <v>29</v>
      </c>
      <c r="I33" s="27">
        <v>0</v>
      </c>
      <c r="J33" s="27"/>
      <c r="K33" s="27">
        <v>1000</v>
      </c>
      <c r="L33" s="27"/>
      <c r="M33" s="27">
        <f>ROUND((I33-K33),5)</f>
        <v>-1000</v>
      </c>
      <c r="N33" s="27"/>
      <c r="O33" s="35">
        <f>ROUND(IF(K33=0, IF(I33=0, 0, 1), I33/K33),5)</f>
        <v>0</v>
      </c>
    </row>
    <row r="34" spans="5:15" ht="15" hidden="1" thickBot="1" x14ac:dyDescent="0.35">
      <c r="F34" s="22" t="s">
        <v>30</v>
      </c>
      <c r="I34" s="28">
        <v>0</v>
      </c>
      <c r="J34" s="27"/>
      <c r="K34" s="28"/>
      <c r="L34" s="27"/>
      <c r="M34" s="28"/>
      <c r="N34" s="27"/>
      <c r="O34" s="36"/>
    </row>
    <row r="35" spans="5:15" ht="18" customHeight="1" x14ac:dyDescent="0.3">
      <c r="E35" s="22" t="s">
        <v>31</v>
      </c>
      <c r="I35" s="27">
        <f>'condensed lead'!I48</f>
        <v>4993.3599999999997</v>
      </c>
      <c r="J35" s="27"/>
      <c r="K35" s="27">
        <f>'condensed lead'!K48</f>
        <v>6000</v>
      </c>
      <c r="L35" s="27"/>
      <c r="M35" s="27">
        <f>ROUND((I35-K35),5)</f>
        <v>-1006.64</v>
      </c>
      <c r="N35" s="27"/>
      <c r="O35" s="35">
        <f>ROUND(IF(K35=0, IF(I35=0, 0, 1), I35/K35),5)</f>
        <v>0.83223000000000003</v>
      </c>
    </row>
    <row r="36" spans="5:15" ht="30" hidden="1" customHeight="1" x14ac:dyDescent="0.3">
      <c r="E36" s="22" t="s">
        <v>32</v>
      </c>
      <c r="I36" s="27"/>
      <c r="J36" s="27"/>
      <c r="K36" s="27"/>
      <c r="L36" s="27"/>
      <c r="M36" s="27"/>
      <c r="N36" s="27"/>
      <c r="O36" s="35"/>
    </row>
    <row r="37" spans="5:15" hidden="1" x14ac:dyDescent="0.3">
      <c r="F37" s="22" t="s">
        <v>33</v>
      </c>
      <c r="I37" s="27">
        <v>0</v>
      </c>
      <c r="J37" s="27"/>
      <c r="K37" s="27"/>
      <c r="L37" s="27"/>
      <c r="M37" s="27"/>
      <c r="N37" s="27"/>
      <c r="O37" s="35"/>
    </row>
    <row r="38" spans="5:15" hidden="1" x14ac:dyDescent="0.3">
      <c r="F38" s="22" t="s">
        <v>34</v>
      </c>
      <c r="I38" s="27">
        <v>0</v>
      </c>
      <c r="J38" s="27"/>
      <c r="K38" s="27"/>
      <c r="L38" s="27"/>
      <c r="M38" s="27"/>
      <c r="N38" s="27"/>
      <c r="O38" s="35"/>
    </row>
    <row r="39" spans="5:15" hidden="1" x14ac:dyDescent="0.3">
      <c r="F39" s="22" t="s">
        <v>35</v>
      </c>
      <c r="I39" s="27">
        <v>53478</v>
      </c>
      <c r="J39" s="27"/>
      <c r="K39" s="27">
        <v>56025</v>
      </c>
      <c r="L39" s="27"/>
      <c r="M39" s="27">
        <f>ROUND((I39-K39),5)</f>
        <v>-2547</v>
      </c>
      <c r="N39" s="27"/>
      <c r="O39" s="35">
        <f>ROUND(IF(K39=0, IF(I39=0, 0, 1), I39/K39),5)</f>
        <v>0.95454000000000006</v>
      </c>
    </row>
    <row r="40" spans="5:15" ht="15" hidden="1" thickBot="1" x14ac:dyDescent="0.35">
      <c r="F40" s="22" t="s">
        <v>36</v>
      </c>
      <c r="I40" s="28">
        <v>0</v>
      </c>
      <c r="J40" s="27"/>
      <c r="K40" s="28"/>
      <c r="L40" s="27"/>
      <c r="M40" s="28"/>
      <c r="N40" s="27"/>
      <c r="O40" s="36"/>
    </row>
    <row r="41" spans="5:15" ht="18" customHeight="1" x14ac:dyDescent="0.3">
      <c r="E41" s="22" t="s">
        <v>37</v>
      </c>
      <c r="I41" s="27">
        <f>'condensed lead'!I52</f>
        <v>27400</v>
      </c>
      <c r="J41" s="27"/>
      <c r="K41" s="27">
        <f>'condensed lead'!K52</f>
        <v>27400</v>
      </c>
      <c r="L41" s="27"/>
      <c r="M41" s="27">
        <f>ROUND((I41-K41),5)</f>
        <v>0</v>
      </c>
      <c r="N41" s="27"/>
      <c r="O41" s="35">
        <f>ROUND(IF(K41=0, IF(I41=0, 0, 1), I41/K41),5)</f>
        <v>1</v>
      </c>
    </row>
    <row r="42" spans="5:15" ht="30" hidden="1" customHeight="1" x14ac:dyDescent="0.3">
      <c r="E42" s="22" t="s">
        <v>38</v>
      </c>
      <c r="I42" s="27"/>
      <c r="J42" s="27"/>
      <c r="K42" s="27"/>
      <c r="L42" s="27"/>
      <c r="M42" s="27"/>
      <c r="N42" s="27"/>
      <c r="O42" s="35"/>
    </row>
    <row r="43" spans="5:15" hidden="1" x14ac:dyDescent="0.3">
      <c r="F43" s="22" t="s">
        <v>39</v>
      </c>
      <c r="I43" s="27">
        <v>38.479999999999997</v>
      </c>
      <c r="J43" s="27"/>
      <c r="K43" s="27">
        <v>0</v>
      </c>
      <c r="L43" s="27"/>
      <c r="M43" s="27">
        <f>ROUND((I43-K43),5)</f>
        <v>38.479999999999997</v>
      </c>
      <c r="N43" s="27"/>
      <c r="O43" s="35">
        <f>ROUND(IF(K43=0, IF(I43=0, 0, 1), I43/K43),5)</f>
        <v>1</v>
      </c>
    </row>
    <row r="44" spans="5:15" hidden="1" x14ac:dyDescent="0.3">
      <c r="F44" s="22" t="s">
        <v>40</v>
      </c>
      <c r="I44" s="27">
        <v>3755</v>
      </c>
      <c r="J44" s="27"/>
      <c r="K44" s="27">
        <v>2140</v>
      </c>
      <c r="L44" s="27"/>
      <c r="M44" s="27">
        <f>ROUND((I44-K44),5)</f>
        <v>1615</v>
      </c>
      <c r="N44" s="27"/>
      <c r="O44" s="35">
        <f>ROUND(IF(K44=0, IF(I44=0, 0, 1), I44/K44),5)</f>
        <v>1.75467</v>
      </c>
    </row>
    <row r="45" spans="5:15" hidden="1" x14ac:dyDescent="0.3">
      <c r="F45" s="22" t="s">
        <v>41</v>
      </c>
      <c r="I45" s="27">
        <v>1607</v>
      </c>
      <c r="J45" s="27"/>
      <c r="K45" s="27">
        <v>0</v>
      </c>
      <c r="L45" s="27"/>
      <c r="M45" s="27">
        <f>ROUND((I45-K45),5)</f>
        <v>1607</v>
      </c>
      <c r="N45" s="27"/>
      <c r="O45" s="35">
        <f>ROUND(IF(K45=0, IF(I45=0, 0, 1), I45/K45),5)</f>
        <v>1</v>
      </c>
    </row>
    <row r="46" spans="5:15" hidden="1" x14ac:dyDescent="0.3">
      <c r="F46" s="22" t="s">
        <v>42</v>
      </c>
      <c r="I46" s="27">
        <v>0</v>
      </c>
      <c r="J46" s="27"/>
      <c r="K46" s="27">
        <v>0</v>
      </c>
      <c r="L46" s="27"/>
      <c r="M46" s="27">
        <f>ROUND((I46-K46),5)</f>
        <v>0</v>
      </c>
      <c r="N46" s="27"/>
      <c r="O46" s="35">
        <f>ROUND(IF(K46=0, IF(I46=0, 0, 1), I46/K46),5)</f>
        <v>0</v>
      </c>
    </row>
    <row r="47" spans="5:15" hidden="1" x14ac:dyDescent="0.3">
      <c r="F47" s="22" t="s">
        <v>43</v>
      </c>
      <c r="I47" s="27">
        <v>0</v>
      </c>
      <c r="J47" s="27"/>
      <c r="K47" s="27"/>
      <c r="L47" s="27"/>
      <c r="M47" s="27"/>
      <c r="N47" s="27"/>
      <c r="O47" s="35"/>
    </row>
    <row r="48" spans="5:15" hidden="1" x14ac:dyDescent="0.3">
      <c r="F48" s="22" t="s">
        <v>44</v>
      </c>
      <c r="I48" s="27">
        <v>790.12</v>
      </c>
      <c r="J48" s="27"/>
      <c r="K48" s="27">
        <v>500</v>
      </c>
      <c r="L48" s="27"/>
      <c r="M48" s="27">
        <f>ROUND((I48-K48),5)</f>
        <v>290.12</v>
      </c>
      <c r="N48" s="27"/>
      <c r="O48" s="35">
        <f>ROUND(IF(K48=0, IF(I48=0, 0, 1), I48/K48),5)</f>
        <v>1.5802400000000001</v>
      </c>
    </row>
    <row r="49" spans="3:15" hidden="1" x14ac:dyDescent="0.3">
      <c r="F49" s="22" t="s">
        <v>45</v>
      </c>
      <c r="I49" s="29">
        <v>0</v>
      </c>
      <c r="J49" s="27"/>
      <c r="K49" s="29"/>
      <c r="L49" s="27"/>
      <c r="M49" s="29"/>
      <c r="N49" s="27"/>
      <c r="O49" s="37"/>
    </row>
    <row r="50" spans="3:15" ht="18" customHeight="1" thickBot="1" x14ac:dyDescent="0.35">
      <c r="E50" s="22" t="s">
        <v>46</v>
      </c>
      <c r="I50" s="28">
        <f>'condensed lead'!I58</f>
        <v>15111.87</v>
      </c>
      <c r="J50" s="27"/>
      <c r="K50" s="28">
        <f>'condensed lead'!K58</f>
        <v>6660</v>
      </c>
      <c r="L50" s="27"/>
      <c r="M50" s="28">
        <f>ROUND((I50-K50),5)</f>
        <v>8451.8700000000008</v>
      </c>
      <c r="N50" s="27"/>
      <c r="O50" s="36">
        <f>ROUND(IF(K50=0, IF(I50=0, 0, 1), I50/K50),5)</f>
        <v>2.26905</v>
      </c>
    </row>
    <row r="51" spans="3:15" ht="18" customHeight="1" x14ac:dyDescent="0.3">
      <c r="D51" s="22" t="s">
        <v>47</v>
      </c>
      <c r="I51" s="27">
        <f>ROUND(I11+I13+I19+SUM(I27:I28)+I35+I41+I50,5)</f>
        <v>722085.17</v>
      </c>
      <c r="J51" s="27"/>
      <c r="K51" s="27">
        <f>ROUND(K11+K13+K19+SUM(K27:K28)+K35+K41+K50,5)</f>
        <v>563912</v>
      </c>
      <c r="L51" s="27"/>
      <c r="M51" s="27">
        <f>ROUND(M11+M13+M19+SUM(M27:M28)+M35+M41+M50,5)</f>
        <v>158173.17000000001</v>
      </c>
      <c r="N51" s="27"/>
      <c r="O51" s="35">
        <f>ROUND(IF(K51=0, IF(I51=0, 0, 1), I51/K51),5)</f>
        <v>1.2804899999999999</v>
      </c>
    </row>
    <row r="52" spans="3:15" ht="30" hidden="1" customHeight="1" x14ac:dyDescent="0.3">
      <c r="D52" s="22" t="s">
        <v>48</v>
      </c>
      <c r="I52" s="27"/>
      <c r="J52" s="27"/>
      <c r="K52" s="27"/>
      <c r="L52" s="27"/>
      <c r="M52" s="27"/>
      <c r="N52" s="27"/>
      <c r="O52" s="35"/>
    </row>
    <row r="53" spans="3:15" hidden="1" x14ac:dyDescent="0.3">
      <c r="E53" s="22" t="s">
        <v>49</v>
      </c>
      <c r="I53" s="29">
        <v>0</v>
      </c>
      <c r="J53" s="27"/>
      <c r="K53" s="27"/>
      <c r="L53" s="27"/>
      <c r="M53" s="27"/>
      <c r="N53" s="27"/>
      <c r="O53" s="35"/>
    </row>
    <row r="54" spans="3:15" ht="15" hidden="1" thickBot="1" x14ac:dyDescent="0.35">
      <c r="D54" s="22" t="s">
        <v>50</v>
      </c>
      <c r="I54" s="30">
        <f>ROUND(SUM(I52:I53),5)</f>
        <v>0</v>
      </c>
      <c r="J54" s="27"/>
      <c r="K54" s="28"/>
      <c r="L54" s="27"/>
      <c r="M54" s="28"/>
      <c r="N54" s="27"/>
      <c r="O54" s="36"/>
    </row>
    <row r="55" spans="3:15" ht="30" hidden="1" customHeight="1" x14ac:dyDescent="0.3">
      <c r="C55" s="22" t="s">
        <v>51</v>
      </c>
      <c r="I55" s="27">
        <f>ROUND(I51-I54,5)</f>
        <v>722085.17</v>
      </c>
      <c r="J55" s="27"/>
      <c r="K55" s="27">
        <f>ROUND(K51-K54,5)</f>
        <v>563912</v>
      </c>
      <c r="L55" s="27"/>
      <c r="M55" s="27">
        <f>ROUND((I55-K55),5)</f>
        <v>158173.17000000001</v>
      </c>
      <c r="N55" s="27"/>
      <c r="O55" s="35">
        <f>ROUND(IF(K55=0, IF(I55=0, 0, 1), I55/K55),5)</f>
        <v>1.2804899999999999</v>
      </c>
    </row>
    <row r="56" spans="3:15" ht="30" customHeight="1" x14ac:dyDescent="0.3">
      <c r="D56" s="22" t="s">
        <v>52</v>
      </c>
      <c r="I56" s="27"/>
      <c r="J56" s="27"/>
      <c r="K56" s="27"/>
      <c r="L56" s="27"/>
      <c r="M56" s="27"/>
      <c r="N56" s="27"/>
      <c r="O56" s="35"/>
    </row>
    <row r="57" spans="3:15" x14ac:dyDescent="0.3">
      <c r="E57" s="22" t="s">
        <v>203</v>
      </c>
      <c r="I57" s="27">
        <f>'condensed lead'!I62</f>
        <v>206235.4</v>
      </c>
      <c r="J57" s="27"/>
      <c r="K57" s="27">
        <f>'condensed lead'!K62</f>
        <v>241983</v>
      </c>
      <c r="L57" s="27"/>
      <c r="M57" s="27">
        <f>ROUND((I57-K57),5)</f>
        <v>-35747.599999999999</v>
      </c>
      <c r="N57" s="27"/>
      <c r="O57" s="35">
        <f>ROUND(IF(K57=0, IF(I57=0, 0, 1), I57/K57),5)</f>
        <v>0.85226999999999997</v>
      </c>
    </row>
    <row r="58" spans="3:15" x14ac:dyDescent="0.3">
      <c r="E58" s="22" t="s">
        <v>204</v>
      </c>
      <c r="I58" s="27">
        <f>'condensed lead'!I63</f>
        <v>21615.42</v>
      </c>
      <c r="J58" s="27"/>
      <c r="K58" s="27">
        <f>'condensed lead'!K63</f>
        <v>23232</v>
      </c>
      <c r="L58" s="27"/>
      <c r="M58" s="27">
        <f>ROUND((I58-K58),5)</f>
        <v>-1616.58</v>
      </c>
      <c r="N58" s="27"/>
      <c r="O58" s="35">
        <f>ROUND(IF(K58=0, IF(I58=0, 0, 1), I58/K58),5)</f>
        <v>0.93042000000000002</v>
      </c>
    </row>
    <row r="59" spans="3:15" hidden="1" x14ac:dyDescent="0.3">
      <c r="E59" s="22" t="s">
        <v>55</v>
      </c>
      <c r="I59" s="27">
        <f>'condensed lead'!I64</f>
        <v>0</v>
      </c>
      <c r="J59" s="27"/>
      <c r="K59" s="27">
        <f>'condensed lead'!K64</f>
        <v>0</v>
      </c>
      <c r="L59" s="27"/>
      <c r="M59" s="27"/>
      <c r="N59" s="27"/>
      <c r="O59" s="35"/>
    </row>
    <row r="60" spans="3:15" hidden="1" x14ac:dyDescent="0.3">
      <c r="F60" s="22" t="s">
        <v>56</v>
      </c>
      <c r="I60" s="27">
        <f>'condensed lead'!I65</f>
        <v>31022.68</v>
      </c>
      <c r="J60" s="27"/>
      <c r="K60" s="27">
        <f>'condensed lead'!K65</f>
        <v>35135</v>
      </c>
      <c r="L60" s="27"/>
      <c r="M60" s="27">
        <f>ROUND((I60-K60),5)</f>
        <v>-4112.32</v>
      </c>
      <c r="N60" s="27"/>
      <c r="O60" s="35">
        <f>ROUND(IF(K60=0, IF(I60=0, 0, 1), I60/K60),5)</f>
        <v>0.88295999999999997</v>
      </c>
    </row>
    <row r="61" spans="3:15" hidden="1" x14ac:dyDescent="0.3">
      <c r="F61" s="22" t="s">
        <v>57</v>
      </c>
      <c r="I61" s="27">
        <f>'condensed lead'!I66</f>
        <v>2128.23</v>
      </c>
      <c r="J61" s="27"/>
      <c r="K61" s="27">
        <f>'condensed lead'!K66</f>
        <v>1867</v>
      </c>
      <c r="L61" s="27"/>
      <c r="M61" s="27">
        <f>ROUND((I61-K61),5)</f>
        <v>261.23</v>
      </c>
      <c r="N61" s="27"/>
      <c r="O61" s="35">
        <f>ROUND(IF(K61=0, IF(I61=0, 0, 1), I61/K61),5)</f>
        <v>1.13992</v>
      </c>
    </row>
    <row r="62" spans="3:15" hidden="1" x14ac:dyDescent="0.3">
      <c r="F62" s="22" t="s">
        <v>58</v>
      </c>
      <c r="I62" s="27">
        <f>'condensed lead'!I67</f>
        <v>459.13</v>
      </c>
      <c r="J62" s="27"/>
      <c r="K62" s="27">
        <f>'condensed lead'!K67</f>
        <v>780</v>
      </c>
      <c r="L62" s="27"/>
      <c r="M62" s="27">
        <f>ROUND((I62-K62),5)</f>
        <v>-320.87</v>
      </c>
      <c r="N62" s="27"/>
      <c r="O62" s="35">
        <f>ROUND(IF(K62=0, IF(I62=0, 0, 1), I62/K62),5)</f>
        <v>0.58862999999999999</v>
      </c>
    </row>
    <row r="63" spans="3:15" hidden="1" x14ac:dyDescent="0.3">
      <c r="F63" s="22" t="s">
        <v>59</v>
      </c>
      <c r="I63" s="27" t="e">
        <f>'condensed lead'!#REF!</f>
        <v>#REF!</v>
      </c>
      <c r="J63" s="27"/>
      <c r="K63" s="27" t="e">
        <f>'condensed lead'!#REF!</f>
        <v>#REF!</v>
      </c>
      <c r="L63" s="27"/>
      <c r="M63" s="27"/>
      <c r="N63" s="27"/>
      <c r="O63" s="35"/>
    </row>
    <row r="64" spans="3:15" hidden="1" x14ac:dyDescent="0.3">
      <c r="F64" s="22" t="s">
        <v>60</v>
      </c>
      <c r="I64" s="27">
        <f>'condensed lead'!I68</f>
        <v>2482.65</v>
      </c>
      <c r="J64" s="27"/>
      <c r="K64" s="27">
        <f>'condensed lead'!K68</f>
        <v>4669</v>
      </c>
      <c r="L64" s="27"/>
      <c r="M64" s="27">
        <f>ROUND((I64-K64),5)</f>
        <v>-2186.35</v>
      </c>
      <c r="N64" s="27"/>
      <c r="O64" s="35">
        <f>ROUND(IF(K64=0, IF(I64=0, 0, 1), I64/K64),5)</f>
        <v>0.53173000000000004</v>
      </c>
    </row>
    <row r="65" spans="5:16" hidden="1" x14ac:dyDescent="0.3">
      <c r="F65" s="22" t="s">
        <v>61</v>
      </c>
      <c r="I65" s="27" t="e">
        <f>'condensed lead'!#REF!</f>
        <v>#REF!</v>
      </c>
      <c r="J65" s="27"/>
      <c r="K65" s="27" t="e">
        <f>'condensed lead'!#REF!</f>
        <v>#REF!</v>
      </c>
      <c r="L65" s="27"/>
      <c r="M65" s="27" t="e">
        <f>ROUND((I65-K65),5)</f>
        <v>#REF!</v>
      </c>
      <c r="N65" s="27"/>
      <c r="O65" s="35" t="e">
        <f>ROUND(IF(K65=0, IF(I65=0, 0, 1), I65/K65),5)</f>
        <v>#REF!</v>
      </c>
    </row>
    <row r="66" spans="5:16" ht="15" hidden="1" thickBot="1" x14ac:dyDescent="0.35">
      <c r="F66" s="22" t="s">
        <v>62</v>
      </c>
      <c r="I66" s="27" t="e">
        <f>'condensed lead'!#REF!</f>
        <v>#REF!</v>
      </c>
      <c r="J66" s="27"/>
      <c r="K66" s="27" t="e">
        <f>'condensed lead'!#REF!</f>
        <v>#REF!</v>
      </c>
      <c r="L66" s="27"/>
      <c r="M66" s="28"/>
      <c r="N66" s="27"/>
      <c r="O66" s="36"/>
    </row>
    <row r="67" spans="5:16" x14ac:dyDescent="0.3">
      <c r="E67" s="22" t="s">
        <v>63</v>
      </c>
      <c r="I67" s="27">
        <f>'condensed lead'!I70</f>
        <v>36092.69</v>
      </c>
      <c r="J67" s="27"/>
      <c r="K67" s="27">
        <f>'condensed lead'!K70</f>
        <v>42451</v>
      </c>
      <c r="L67" s="27"/>
      <c r="M67" s="27">
        <f>ROUND((I67-K67),5)</f>
        <v>-6358.31</v>
      </c>
      <c r="N67" s="27"/>
      <c r="O67" s="35">
        <f>ROUND(IF(K67=0, IF(I67=0, 0, 1), I67/K67),5)</f>
        <v>0.85021999999999998</v>
      </c>
    </row>
    <row r="68" spans="5:16" ht="18" customHeight="1" x14ac:dyDescent="0.3">
      <c r="E68" s="22" t="s">
        <v>64</v>
      </c>
      <c r="I68" s="27"/>
      <c r="J68" s="27"/>
      <c r="K68" s="27"/>
      <c r="L68" s="27"/>
      <c r="M68" s="27"/>
      <c r="N68" s="27"/>
      <c r="O68" s="35"/>
      <c r="P68" s="41"/>
    </row>
    <row r="69" spans="5:16" x14ac:dyDescent="0.3">
      <c r="F69" s="22" t="s">
        <v>65</v>
      </c>
      <c r="I69" s="27">
        <f>'condensed lead'!I72</f>
        <v>54494.09</v>
      </c>
      <c r="J69" s="27"/>
      <c r="K69" s="27">
        <f>'condensed lead'!K72</f>
        <v>59879</v>
      </c>
      <c r="L69" s="27"/>
      <c r="M69" s="27">
        <f>ROUND((I69-K69),5)</f>
        <v>-5384.91</v>
      </c>
      <c r="N69" s="27"/>
      <c r="O69" s="35">
        <f>ROUND(IF(K69=0, IF(I69=0, 0, 1), I69/K69),5)</f>
        <v>0.91007000000000005</v>
      </c>
    </row>
    <row r="70" spans="5:16" x14ac:dyDescent="0.3">
      <c r="F70" s="22" t="s">
        <v>66</v>
      </c>
      <c r="I70" s="27">
        <f>'condensed lead'!I73</f>
        <v>33775.79</v>
      </c>
      <c r="J70" s="27"/>
      <c r="K70" s="27">
        <f>'condensed lead'!K73</f>
        <v>28984</v>
      </c>
      <c r="L70" s="27"/>
      <c r="M70" s="27">
        <f>ROUND((I70-K70),5)</f>
        <v>4791.79</v>
      </c>
      <c r="N70" s="27"/>
      <c r="O70" s="35">
        <f>ROUND(IF(K70=0, IF(I70=0, 0, 1), I70/K70),5)</f>
        <v>1.16533</v>
      </c>
    </row>
    <row r="71" spans="5:16" x14ac:dyDescent="0.3">
      <c r="F71" s="22" t="s">
        <v>67</v>
      </c>
      <c r="I71" s="27">
        <f>'condensed lead'!I74</f>
        <v>1563.75</v>
      </c>
      <c r="J71" s="27"/>
      <c r="K71" s="27">
        <f>'condensed lead'!K74</f>
        <v>1350</v>
      </c>
      <c r="L71" s="27"/>
      <c r="M71" s="27">
        <f>ROUND((I71-K71),5)</f>
        <v>213.75</v>
      </c>
      <c r="N71" s="27"/>
      <c r="O71" s="35">
        <f>ROUND(IF(K71=0, IF(I71=0, 0, 1), I71/K71),5)</f>
        <v>1.1583300000000001</v>
      </c>
    </row>
    <row r="72" spans="5:16" x14ac:dyDescent="0.3">
      <c r="E72" s="22" t="s">
        <v>68</v>
      </c>
      <c r="I72" s="27">
        <f>ROUND(SUM(I68:I71),5)</f>
        <v>89833.63</v>
      </c>
      <c r="J72" s="27"/>
      <c r="K72" s="27">
        <f>ROUND(SUM(K68:K71),5)</f>
        <v>90213</v>
      </c>
      <c r="L72" s="27"/>
      <c r="M72" s="27">
        <f>ROUND((I72-K72),5)</f>
        <v>-379.37</v>
      </c>
      <c r="N72" s="27"/>
      <c r="O72" s="35">
        <f>ROUND(IF(K72=0, IF(I72=0, 0, 1), I72/K72),5)</f>
        <v>0.99578999999999995</v>
      </c>
    </row>
    <row r="73" spans="5:16" ht="30" hidden="1" customHeight="1" x14ac:dyDescent="0.3">
      <c r="E73" s="22" t="s">
        <v>69</v>
      </c>
      <c r="I73" s="27"/>
      <c r="J73" s="27"/>
      <c r="K73" s="27"/>
      <c r="L73" s="27"/>
      <c r="M73" s="27"/>
      <c r="N73" s="27"/>
      <c r="O73" s="35"/>
    </row>
    <row r="74" spans="5:16" hidden="1" x14ac:dyDescent="0.3">
      <c r="F74" s="22" t="s">
        <v>70</v>
      </c>
      <c r="I74" s="27">
        <v>6700</v>
      </c>
      <c r="J74" s="27"/>
      <c r="K74" s="27">
        <v>6500</v>
      </c>
      <c r="L74" s="27"/>
      <c r="M74" s="27">
        <f>ROUND((I74-K74),5)</f>
        <v>200</v>
      </c>
      <c r="N74" s="27"/>
      <c r="O74" s="35">
        <f>ROUND(IF(K74=0, IF(I74=0, 0, 1), I74/K74),5)</f>
        <v>1.03077</v>
      </c>
    </row>
    <row r="75" spans="5:16" hidden="1" x14ac:dyDescent="0.3">
      <c r="F75" s="22" t="s">
        <v>71</v>
      </c>
      <c r="I75" s="27">
        <v>0</v>
      </c>
      <c r="J75" s="27"/>
      <c r="K75" s="27">
        <v>500</v>
      </c>
      <c r="L75" s="27"/>
      <c r="M75" s="27">
        <f>ROUND((I75-K75),5)</f>
        <v>-500</v>
      </c>
      <c r="N75" s="27"/>
      <c r="O75" s="35">
        <f>ROUND(IF(K75=0, IF(I75=0, 0, 1), I75/K75),5)</f>
        <v>0</v>
      </c>
    </row>
    <row r="76" spans="5:16" hidden="1" x14ac:dyDescent="0.3">
      <c r="F76" s="22" t="s">
        <v>72</v>
      </c>
      <c r="I76" s="27">
        <v>4723.62</v>
      </c>
      <c r="J76" s="27"/>
      <c r="K76" s="27">
        <v>11525.51</v>
      </c>
      <c r="L76" s="27"/>
      <c r="M76" s="27">
        <f>ROUND((I76-K76),5)</f>
        <v>-6801.89</v>
      </c>
      <c r="N76" s="27"/>
      <c r="O76" s="35">
        <f>ROUND(IF(K76=0, IF(I76=0, 0, 1), I76/K76),5)</f>
        <v>0.40983999999999998</v>
      </c>
    </row>
    <row r="77" spans="5:16" hidden="1" x14ac:dyDescent="0.3">
      <c r="F77" s="22" t="s">
        <v>73</v>
      </c>
      <c r="I77" s="27">
        <v>24284.89</v>
      </c>
      <c r="J77" s="27"/>
      <c r="K77" s="27">
        <v>22705</v>
      </c>
      <c r="L77" s="27"/>
      <c r="M77" s="27">
        <f>ROUND((I77-K77),5)</f>
        <v>1579.89</v>
      </c>
      <c r="N77" s="27"/>
      <c r="O77" s="35">
        <f>ROUND(IF(K77=0, IF(I77=0, 0, 1), I77/K77),5)</f>
        <v>1.06958</v>
      </c>
    </row>
    <row r="78" spans="5:16" ht="15" hidden="1" thickBot="1" x14ac:dyDescent="0.35">
      <c r="F78" s="22" t="s">
        <v>74</v>
      </c>
      <c r="I78" s="28">
        <v>0</v>
      </c>
      <c r="J78" s="27"/>
      <c r="K78" s="28"/>
      <c r="L78" s="27"/>
      <c r="M78" s="28"/>
      <c r="N78" s="27"/>
      <c r="O78" s="36"/>
    </row>
    <row r="79" spans="5:16" ht="18" customHeight="1" x14ac:dyDescent="0.3">
      <c r="E79" s="22" t="s">
        <v>75</v>
      </c>
      <c r="I79" s="27">
        <f>'condensed lead'!I81</f>
        <v>28710.44</v>
      </c>
      <c r="J79" s="27"/>
      <c r="K79" s="27">
        <f>'condensed lead'!K81</f>
        <v>55335</v>
      </c>
      <c r="L79" s="27"/>
      <c r="M79" s="27">
        <f>ROUND((I79-K79),5)</f>
        <v>-26624.560000000001</v>
      </c>
      <c r="N79" s="27"/>
      <c r="O79" s="35">
        <f>ROUND(IF(K79=0, IF(I79=0, 0, 1), I79/K79),5)</f>
        <v>0.51885000000000003</v>
      </c>
      <c r="P79" s="41"/>
    </row>
    <row r="80" spans="5:16" ht="30" hidden="1" customHeight="1" x14ac:dyDescent="0.3">
      <c r="E80" s="22" t="s">
        <v>76</v>
      </c>
      <c r="I80" s="27">
        <v>0</v>
      </c>
      <c r="J80" s="27"/>
      <c r="K80" s="27"/>
      <c r="L80" s="27"/>
      <c r="M80" s="27"/>
      <c r="N80" s="27"/>
      <c r="O80" s="35"/>
    </row>
    <row r="81" spans="5:16" hidden="1" x14ac:dyDescent="0.3">
      <c r="E81" s="22" t="s">
        <v>77</v>
      </c>
      <c r="I81" s="27">
        <v>0</v>
      </c>
      <c r="J81" s="27"/>
      <c r="K81" s="27"/>
      <c r="L81" s="27"/>
      <c r="M81" s="27"/>
      <c r="N81" s="27"/>
      <c r="O81" s="35"/>
    </row>
    <row r="82" spans="5:16" hidden="1" x14ac:dyDescent="0.3">
      <c r="E82" s="22" t="s">
        <v>78</v>
      </c>
      <c r="I82" s="27"/>
      <c r="J82" s="27"/>
      <c r="K82" s="27"/>
      <c r="L82" s="27"/>
      <c r="M82" s="27"/>
      <c r="N82" s="27"/>
      <c r="O82" s="35"/>
    </row>
    <row r="83" spans="5:16" hidden="1" x14ac:dyDescent="0.3">
      <c r="F83" s="22" t="s">
        <v>79</v>
      </c>
      <c r="I83" s="27">
        <v>2971.02</v>
      </c>
      <c r="J83" s="27"/>
      <c r="K83" s="27">
        <v>2270</v>
      </c>
      <c r="L83" s="27"/>
      <c r="M83" s="27">
        <f>ROUND((I83-K83),5)</f>
        <v>701.02</v>
      </c>
      <c r="N83" s="27"/>
      <c r="O83" s="35">
        <f>ROUND(IF(K83=0, IF(I83=0, 0, 1), I83/K83),5)</f>
        <v>1.3088200000000001</v>
      </c>
    </row>
    <row r="84" spans="5:16" hidden="1" x14ac:dyDescent="0.3">
      <c r="F84" s="22" t="s">
        <v>80</v>
      </c>
      <c r="I84" s="27"/>
      <c r="J84" s="27"/>
      <c r="K84" s="27"/>
      <c r="L84" s="27"/>
      <c r="M84" s="27"/>
      <c r="N84" s="27"/>
      <c r="O84" s="35"/>
    </row>
    <row r="85" spans="5:16" hidden="1" x14ac:dyDescent="0.3">
      <c r="G85" s="22" t="s">
        <v>81</v>
      </c>
      <c r="I85" s="27">
        <v>19154.150000000001</v>
      </c>
      <c r="J85" s="27"/>
      <c r="K85" s="27">
        <v>25640</v>
      </c>
      <c r="L85" s="27"/>
      <c r="M85" s="27">
        <f t="shared" ref="M85:M95" si="6">ROUND((I85-K85),5)</f>
        <v>-6485.85</v>
      </c>
      <c r="N85" s="27"/>
      <c r="O85" s="35">
        <f t="shared" ref="O85:O95" si="7">ROUND(IF(K85=0, IF(I85=0, 0, 1), I85/K85),5)</f>
        <v>0.74704000000000004</v>
      </c>
    </row>
    <row r="86" spans="5:16" hidden="1" x14ac:dyDescent="0.3">
      <c r="G86" s="22" t="s">
        <v>82</v>
      </c>
      <c r="I86" s="27">
        <v>2546.64</v>
      </c>
      <c r="J86" s="27"/>
      <c r="K86" s="27">
        <v>2546.64</v>
      </c>
      <c r="L86" s="27"/>
      <c r="M86" s="27">
        <f t="shared" si="6"/>
        <v>0</v>
      </c>
      <c r="N86" s="27"/>
      <c r="O86" s="35">
        <f t="shared" si="7"/>
        <v>1</v>
      </c>
    </row>
    <row r="87" spans="5:16" hidden="1" x14ac:dyDescent="0.3">
      <c r="G87" s="22" t="s">
        <v>83</v>
      </c>
      <c r="I87" s="27">
        <v>630</v>
      </c>
      <c r="J87" s="27"/>
      <c r="K87" s="27">
        <v>0</v>
      </c>
      <c r="L87" s="27"/>
      <c r="M87" s="27">
        <f t="shared" si="6"/>
        <v>630</v>
      </c>
      <c r="N87" s="27"/>
      <c r="O87" s="35">
        <f t="shared" si="7"/>
        <v>1</v>
      </c>
    </row>
    <row r="88" spans="5:16" hidden="1" x14ac:dyDescent="0.3">
      <c r="G88" s="22" t="s">
        <v>84</v>
      </c>
      <c r="I88" s="27">
        <v>1120.7</v>
      </c>
      <c r="J88" s="27"/>
      <c r="K88" s="27">
        <v>760</v>
      </c>
      <c r="L88" s="27"/>
      <c r="M88" s="27">
        <f t="shared" si="6"/>
        <v>360.7</v>
      </c>
      <c r="N88" s="27"/>
      <c r="O88" s="35">
        <f t="shared" si="7"/>
        <v>1.47461</v>
      </c>
    </row>
    <row r="89" spans="5:16" hidden="1" x14ac:dyDescent="0.3">
      <c r="G89" s="22" t="s">
        <v>85</v>
      </c>
      <c r="I89" s="27">
        <v>0</v>
      </c>
      <c r="J89" s="27"/>
      <c r="K89" s="27">
        <v>850</v>
      </c>
      <c r="L89" s="27"/>
      <c r="M89" s="27">
        <f t="shared" si="6"/>
        <v>-850</v>
      </c>
      <c r="N89" s="27"/>
      <c r="O89" s="35">
        <f t="shared" si="7"/>
        <v>0</v>
      </c>
    </row>
    <row r="90" spans="5:16" ht="15" hidden="1" thickBot="1" x14ac:dyDescent="0.35">
      <c r="G90" s="22" t="s">
        <v>86</v>
      </c>
      <c r="I90" s="28">
        <v>0</v>
      </c>
      <c r="J90" s="27"/>
      <c r="K90" s="28">
        <v>2035</v>
      </c>
      <c r="L90" s="27"/>
      <c r="M90" s="28">
        <f t="shared" si="6"/>
        <v>-2035</v>
      </c>
      <c r="N90" s="27"/>
      <c r="O90" s="36">
        <f t="shared" si="7"/>
        <v>0</v>
      </c>
    </row>
    <row r="91" spans="5:16" hidden="1" x14ac:dyDescent="0.3">
      <c r="F91" s="22" t="s">
        <v>87</v>
      </c>
      <c r="I91" s="27">
        <f>ROUND(SUM(I84:I90),5)</f>
        <v>23451.49</v>
      </c>
      <c r="J91" s="27"/>
      <c r="K91" s="27">
        <f>ROUND(SUM(K84:K90),5)</f>
        <v>31831.64</v>
      </c>
      <c r="L91" s="27"/>
      <c r="M91" s="27">
        <f t="shared" si="6"/>
        <v>-8380.15</v>
      </c>
      <c r="N91" s="27"/>
      <c r="O91" s="35">
        <f t="shared" si="7"/>
        <v>0.73673999999999995</v>
      </c>
    </row>
    <row r="92" spans="5:16" ht="30" hidden="1" customHeight="1" x14ac:dyDescent="0.3">
      <c r="F92" s="22" t="s">
        <v>88</v>
      </c>
      <c r="I92" s="27">
        <v>306</v>
      </c>
      <c r="J92" s="27"/>
      <c r="K92" s="27">
        <v>785</v>
      </c>
      <c r="L92" s="27"/>
      <c r="M92" s="27">
        <f t="shared" si="6"/>
        <v>-479</v>
      </c>
      <c r="N92" s="27"/>
      <c r="O92" s="35">
        <f t="shared" si="7"/>
        <v>0.38980999999999999</v>
      </c>
    </row>
    <row r="93" spans="5:16" hidden="1" x14ac:dyDescent="0.3">
      <c r="F93" s="22" t="s">
        <v>89</v>
      </c>
      <c r="I93" s="27">
        <v>3446</v>
      </c>
      <c r="J93" s="27"/>
      <c r="K93" s="27">
        <v>1619</v>
      </c>
      <c r="L93" s="27"/>
      <c r="M93" s="27">
        <f t="shared" si="6"/>
        <v>1827</v>
      </c>
      <c r="N93" s="27"/>
      <c r="O93" s="35">
        <f t="shared" si="7"/>
        <v>2.1284700000000001</v>
      </c>
    </row>
    <row r="94" spans="5:16" ht="15" hidden="1" thickBot="1" x14ac:dyDescent="0.35">
      <c r="F94" s="22" t="s">
        <v>90</v>
      </c>
      <c r="I94" s="28">
        <v>0</v>
      </c>
      <c r="J94" s="27"/>
      <c r="K94" s="28">
        <v>0</v>
      </c>
      <c r="L94" s="27"/>
      <c r="M94" s="28">
        <f t="shared" si="6"/>
        <v>0</v>
      </c>
      <c r="N94" s="27"/>
      <c r="O94" s="36">
        <f t="shared" si="7"/>
        <v>0</v>
      </c>
    </row>
    <row r="95" spans="5:16" ht="18" customHeight="1" x14ac:dyDescent="0.3">
      <c r="E95" s="22" t="s">
        <v>91</v>
      </c>
      <c r="I95" s="27">
        <f>'condensed lead'!I94</f>
        <v>15353.76</v>
      </c>
      <c r="J95" s="27"/>
      <c r="K95" s="27">
        <f>'condensed lead'!K94</f>
        <v>24205</v>
      </c>
      <c r="L95" s="27"/>
      <c r="M95" s="27">
        <f t="shared" si="6"/>
        <v>-8851.24</v>
      </c>
      <c r="N95" s="27"/>
      <c r="O95" s="35">
        <f t="shared" si="7"/>
        <v>0.63431999999999999</v>
      </c>
      <c r="P95" s="41"/>
    </row>
    <row r="96" spans="5:16" ht="30" hidden="1" customHeight="1" x14ac:dyDescent="0.3">
      <c r="E96" s="22" t="s">
        <v>92</v>
      </c>
      <c r="I96" s="27"/>
      <c r="J96" s="27"/>
      <c r="K96" s="27"/>
      <c r="L96" s="27"/>
      <c r="M96" s="27"/>
      <c r="N96" s="27"/>
      <c r="O96" s="35"/>
    </row>
    <row r="97" spans="5:16" hidden="1" x14ac:dyDescent="0.3">
      <c r="F97" s="22" t="s">
        <v>93</v>
      </c>
      <c r="I97" s="27">
        <v>10809.63</v>
      </c>
      <c r="J97" s="27"/>
      <c r="K97" s="27">
        <v>15935</v>
      </c>
      <c r="L97" s="27"/>
      <c r="M97" s="27">
        <f t="shared" ref="M97:M102" si="8">ROUND((I97-K97),5)</f>
        <v>-5125.37</v>
      </c>
      <c r="N97" s="27"/>
      <c r="O97" s="35">
        <f t="shared" ref="O97:O102" si="9">ROUND(IF(K97=0, IF(I97=0, 0, 1), I97/K97),5)</f>
        <v>0.67835999999999996</v>
      </c>
    </row>
    <row r="98" spans="5:16" hidden="1" x14ac:dyDescent="0.3">
      <c r="F98" s="22" t="s">
        <v>94</v>
      </c>
      <c r="I98" s="27">
        <v>3521.07</v>
      </c>
      <c r="J98" s="27"/>
      <c r="K98" s="27">
        <v>4700</v>
      </c>
      <c r="L98" s="27"/>
      <c r="M98" s="27">
        <f t="shared" si="8"/>
        <v>-1178.93</v>
      </c>
      <c r="N98" s="27"/>
      <c r="O98" s="35">
        <f t="shared" si="9"/>
        <v>0.74916000000000005</v>
      </c>
    </row>
    <row r="99" spans="5:16" hidden="1" x14ac:dyDescent="0.3">
      <c r="F99" s="22" t="s">
        <v>95</v>
      </c>
      <c r="I99" s="27">
        <v>27.29</v>
      </c>
      <c r="J99" s="27"/>
      <c r="K99" s="27">
        <v>3200</v>
      </c>
      <c r="L99" s="27"/>
      <c r="M99" s="27">
        <f t="shared" si="8"/>
        <v>-3172.71</v>
      </c>
      <c r="N99" s="27"/>
      <c r="O99" s="35">
        <f t="shared" si="9"/>
        <v>8.5299999999999994E-3</v>
      </c>
    </row>
    <row r="100" spans="5:16" hidden="1" x14ac:dyDescent="0.3">
      <c r="F100" s="22" t="s">
        <v>96</v>
      </c>
      <c r="I100" s="27">
        <v>11.43</v>
      </c>
      <c r="J100" s="27"/>
      <c r="K100" s="27">
        <v>1850</v>
      </c>
      <c r="L100" s="27"/>
      <c r="M100" s="27">
        <f t="shared" si="8"/>
        <v>-1838.57</v>
      </c>
      <c r="N100" s="27"/>
      <c r="O100" s="35">
        <f t="shared" si="9"/>
        <v>6.1799999999999997E-3</v>
      </c>
    </row>
    <row r="101" spans="5:16" hidden="1" x14ac:dyDescent="0.3">
      <c r="F101" s="22" t="s">
        <v>97</v>
      </c>
      <c r="I101" s="27">
        <v>2430</v>
      </c>
      <c r="J101" s="27"/>
      <c r="K101" s="27">
        <v>2750</v>
      </c>
      <c r="L101" s="27"/>
      <c r="M101" s="27">
        <f t="shared" si="8"/>
        <v>-320</v>
      </c>
      <c r="N101" s="27"/>
      <c r="O101" s="35">
        <f t="shared" si="9"/>
        <v>0.88363999999999998</v>
      </c>
    </row>
    <row r="102" spans="5:16" hidden="1" x14ac:dyDescent="0.3">
      <c r="F102" s="22" t="s">
        <v>98</v>
      </c>
      <c r="I102" s="27">
        <v>5510.57</v>
      </c>
      <c r="J102" s="27"/>
      <c r="K102" s="27">
        <v>7450</v>
      </c>
      <c r="L102" s="27"/>
      <c r="M102" s="27">
        <f t="shared" si="8"/>
        <v>-1939.43</v>
      </c>
      <c r="N102" s="27"/>
      <c r="O102" s="35">
        <f t="shared" si="9"/>
        <v>0.73967000000000005</v>
      </c>
    </row>
    <row r="103" spans="5:16" ht="15" hidden="1" thickBot="1" x14ac:dyDescent="0.35">
      <c r="F103" s="22" t="s">
        <v>99</v>
      </c>
      <c r="I103" s="28">
        <v>0</v>
      </c>
      <c r="J103" s="27"/>
      <c r="K103" s="28"/>
      <c r="L103" s="27"/>
      <c r="M103" s="28"/>
      <c r="N103" s="27"/>
      <c r="O103" s="36"/>
    </row>
    <row r="104" spans="5:16" ht="18" customHeight="1" x14ac:dyDescent="0.3">
      <c r="E104" s="22" t="s">
        <v>100</v>
      </c>
      <c r="I104" s="27">
        <f>'condensed lead'!I104</f>
        <v>15936.22</v>
      </c>
      <c r="J104" s="27"/>
      <c r="K104" s="27">
        <f>'condensed lead'!K104</f>
        <v>25954</v>
      </c>
      <c r="L104" s="27"/>
      <c r="M104" s="27">
        <f>ROUND((I104-K104),5)</f>
        <v>-10017.780000000001</v>
      </c>
      <c r="N104" s="27"/>
      <c r="O104" s="35">
        <f>ROUND(IF(K104=0, IF(I104=0, 0, 1), I104/K104),5)</f>
        <v>0.61402000000000001</v>
      </c>
      <c r="P104" s="41"/>
    </row>
    <row r="105" spans="5:16" ht="30" hidden="1" customHeight="1" x14ac:dyDescent="0.3">
      <c r="E105" s="22" t="s">
        <v>101</v>
      </c>
      <c r="I105" s="27"/>
      <c r="J105" s="27"/>
      <c r="K105" s="27"/>
      <c r="L105" s="27"/>
      <c r="M105" s="27"/>
      <c r="N105" s="27"/>
      <c r="O105" s="35"/>
    </row>
    <row r="106" spans="5:16" hidden="1" x14ac:dyDescent="0.3">
      <c r="F106" s="22" t="s">
        <v>102</v>
      </c>
      <c r="I106" s="27">
        <v>0</v>
      </c>
      <c r="J106" s="27"/>
      <c r="K106" s="27">
        <v>860</v>
      </c>
      <c r="L106" s="27"/>
      <c r="M106" s="27">
        <f>ROUND((I106-K106),5)</f>
        <v>-860</v>
      </c>
      <c r="N106" s="27"/>
      <c r="O106" s="35">
        <f>ROUND(IF(K106=0, IF(I106=0, 0, 1), I106/K106),5)</f>
        <v>0</v>
      </c>
    </row>
    <row r="107" spans="5:16" hidden="1" x14ac:dyDescent="0.3">
      <c r="F107" s="22" t="s">
        <v>103</v>
      </c>
      <c r="I107" s="27">
        <v>0</v>
      </c>
      <c r="J107" s="27"/>
      <c r="K107" s="27">
        <v>2750</v>
      </c>
      <c r="L107" s="27"/>
      <c r="M107" s="27">
        <f>ROUND((I107-K107),5)</f>
        <v>-2750</v>
      </c>
      <c r="N107" s="27"/>
      <c r="O107" s="35">
        <f>ROUND(IF(K107=0, IF(I107=0, 0, 1), I107/K107),5)</f>
        <v>0</v>
      </c>
    </row>
    <row r="108" spans="5:16" hidden="1" x14ac:dyDescent="0.3">
      <c r="F108" s="22" t="s">
        <v>104</v>
      </c>
      <c r="I108" s="27">
        <v>0</v>
      </c>
      <c r="J108" s="27"/>
      <c r="K108" s="27">
        <v>1250</v>
      </c>
      <c r="L108" s="27"/>
      <c r="M108" s="27">
        <f>ROUND((I108-K108),5)</f>
        <v>-1250</v>
      </c>
      <c r="N108" s="27"/>
      <c r="O108" s="35">
        <f>ROUND(IF(K108=0, IF(I108=0, 0, 1), I108/K108),5)</f>
        <v>0</v>
      </c>
    </row>
    <row r="109" spans="5:16" hidden="1" x14ac:dyDescent="0.3">
      <c r="F109" s="22" t="s">
        <v>105</v>
      </c>
      <c r="I109" s="27">
        <v>0</v>
      </c>
      <c r="J109" s="27"/>
      <c r="K109" s="27">
        <v>525</v>
      </c>
      <c r="L109" s="27"/>
      <c r="M109" s="27">
        <f>ROUND((I109-K109),5)</f>
        <v>-525</v>
      </c>
      <c r="N109" s="27"/>
      <c r="O109" s="35">
        <f>ROUND(IF(K109=0, IF(I109=0, 0, 1), I109/K109),5)</f>
        <v>0</v>
      </c>
    </row>
    <row r="110" spans="5:16" ht="15" hidden="1" thickBot="1" x14ac:dyDescent="0.35">
      <c r="F110" s="22" t="s">
        <v>106</v>
      </c>
      <c r="I110" s="28">
        <v>0</v>
      </c>
      <c r="J110" s="27"/>
      <c r="K110" s="28"/>
      <c r="L110" s="27"/>
      <c r="M110" s="28"/>
      <c r="N110" s="27"/>
      <c r="O110" s="36"/>
    </row>
    <row r="111" spans="5:16" ht="18" customHeight="1" x14ac:dyDescent="0.3">
      <c r="E111" s="22" t="s">
        <v>107</v>
      </c>
      <c r="I111" s="27"/>
      <c r="J111" s="27"/>
      <c r="K111" s="27"/>
      <c r="L111" s="27"/>
      <c r="M111" s="27"/>
      <c r="N111" s="27"/>
      <c r="O111" s="35"/>
    </row>
    <row r="112" spans="5:16" x14ac:dyDescent="0.3">
      <c r="F112" s="22" t="s">
        <v>108</v>
      </c>
      <c r="I112" s="27">
        <f>'condensed lead'!I106</f>
        <v>2250</v>
      </c>
      <c r="J112" s="27"/>
      <c r="K112" s="27">
        <f>'condensed lead'!K106</f>
        <v>7500</v>
      </c>
      <c r="L112" s="27"/>
      <c r="M112" s="27">
        <f t="shared" ref="M112:M117" si="10">ROUND((I112-K112),5)</f>
        <v>-5250</v>
      </c>
      <c r="N112" s="27"/>
      <c r="O112" s="35">
        <f t="shared" ref="O112:O117" si="11">ROUND(IF(K112=0, IF(I112=0, 0, 1), I112/K112),5)</f>
        <v>0.3</v>
      </c>
    </row>
    <row r="113" spans="1:16" x14ac:dyDescent="0.3">
      <c r="F113" s="22" t="s">
        <v>109</v>
      </c>
      <c r="I113" s="27">
        <f>'condensed lead'!I107</f>
        <v>2539.7199999999998</v>
      </c>
      <c r="J113" s="27"/>
      <c r="K113" s="27">
        <f>'condensed lead'!K107</f>
        <v>475</v>
      </c>
      <c r="L113" s="27"/>
      <c r="M113" s="27">
        <f t="shared" si="10"/>
        <v>2064.7199999999998</v>
      </c>
      <c r="N113" s="27"/>
      <c r="O113" s="35">
        <f t="shared" si="11"/>
        <v>5.3467799999999999</v>
      </c>
    </row>
    <row r="114" spans="1:16" x14ac:dyDescent="0.3">
      <c r="F114" s="22" t="s">
        <v>110</v>
      </c>
      <c r="I114" s="27">
        <f>'condensed lead'!I108</f>
        <v>575</v>
      </c>
      <c r="J114" s="27"/>
      <c r="K114" s="27">
        <f>'condensed lead'!K108</f>
        <v>450</v>
      </c>
      <c r="L114" s="27"/>
      <c r="M114" s="27">
        <f t="shared" si="10"/>
        <v>125</v>
      </c>
      <c r="N114" s="27"/>
      <c r="O114" s="35">
        <f t="shared" si="11"/>
        <v>1.2777799999999999</v>
      </c>
    </row>
    <row r="115" spans="1:16" x14ac:dyDescent="0.3">
      <c r="F115" s="22" t="s">
        <v>111</v>
      </c>
      <c r="I115" s="27">
        <f>'condensed lead'!I109</f>
        <v>0</v>
      </c>
      <c r="J115" s="27"/>
      <c r="K115" s="27">
        <f>'condensed lead'!K109</f>
        <v>250</v>
      </c>
      <c r="L115" s="27"/>
      <c r="M115" s="27">
        <f t="shared" si="10"/>
        <v>-250</v>
      </c>
      <c r="N115" s="27"/>
      <c r="O115" s="35">
        <f t="shared" si="11"/>
        <v>0</v>
      </c>
    </row>
    <row r="116" spans="1:16" x14ac:dyDescent="0.3">
      <c r="F116" s="22" t="s">
        <v>112</v>
      </c>
      <c r="I116" s="27">
        <f>'condensed lead'!I110</f>
        <v>0</v>
      </c>
      <c r="J116" s="27"/>
      <c r="K116" s="27">
        <f>'condensed lead'!K110</f>
        <v>0</v>
      </c>
      <c r="L116" s="27"/>
      <c r="M116" s="27">
        <f t="shared" si="10"/>
        <v>0</v>
      </c>
      <c r="N116" s="27"/>
      <c r="O116" s="35">
        <f t="shared" si="11"/>
        <v>0</v>
      </c>
    </row>
    <row r="117" spans="1:16" x14ac:dyDescent="0.3">
      <c r="F117" s="22" t="s">
        <v>113</v>
      </c>
      <c r="I117" s="39">
        <f>'condensed lead'!I111</f>
        <v>356.67</v>
      </c>
      <c r="J117" s="27"/>
      <c r="K117" s="39">
        <f>'condensed lead'!K111</f>
        <v>4967</v>
      </c>
      <c r="L117" s="27"/>
      <c r="M117" s="39">
        <f t="shared" si="10"/>
        <v>-4610.33</v>
      </c>
      <c r="N117" s="27"/>
      <c r="O117" s="40">
        <f t="shared" si="11"/>
        <v>7.1809999999999999E-2</v>
      </c>
    </row>
    <row r="118" spans="1:16" x14ac:dyDescent="0.3">
      <c r="E118" s="22" t="s">
        <v>114</v>
      </c>
      <c r="I118" s="27">
        <f>ROUND(SUM(I111:I117),5)</f>
        <v>5721.39</v>
      </c>
      <c r="J118" s="27"/>
      <c r="K118" s="27">
        <f>ROUND(SUM(K111:K117),5)</f>
        <v>13642</v>
      </c>
      <c r="L118" s="27"/>
      <c r="M118" s="27">
        <f>ROUND((I118-K118),5)</f>
        <v>-7920.61</v>
      </c>
      <c r="N118" s="27"/>
      <c r="O118" s="35">
        <f>ROUND(IF(K118=0, IF(I118=0, 0, 1), I118/K118),5)</f>
        <v>0.4194</v>
      </c>
    </row>
    <row r="119" spans="1:16" ht="18" customHeight="1" x14ac:dyDescent="0.3">
      <c r="E119" s="22" t="s">
        <v>201</v>
      </c>
      <c r="I119" s="27">
        <f>'condensed lead'!I113</f>
        <v>18067.86</v>
      </c>
      <c r="J119" s="27"/>
      <c r="K119" s="27">
        <f>'condensed lead'!K113</f>
        <v>21566</v>
      </c>
      <c r="L119" s="27"/>
      <c r="M119" s="27">
        <f>ROUND((I119-K119),5)</f>
        <v>-3498.14</v>
      </c>
      <c r="N119" s="27"/>
      <c r="O119" s="35">
        <f>ROUND(IF(K119=0, IF(I119=0, 0, 1), I119/K119),5)</f>
        <v>0.83779000000000003</v>
      </c>
    </row>
    <row r="120" spans="1:16" hidden="1" x14ac:dyDescent="0.3">
      <c r="E120" s="22" t="s">
        <v>116</v>
      </c>
      <c r="I120" s="27"/>
      <c r="J120" s="27"/>
      <c r="K120" s="27"/>
      <c r="L120" s="27"/>
      <c r="M120" s="27"/>
      <c r="N120" s="27"/>
      <c r="O120" s="35"/>
    </row>
    <row r="121" spans="1:16" hidden="1" x14ac:dyDescent="0.3">
      <c r="F121" s="22" t="s">
        <v>117</v>
      </c>
      <c r="I121" s="27">
        <v>11562.5</v>
      </c>
      <c r="J121" s="27"/>
      <c r="K121" s="27">
        <v>25063</v>
      </c>
      <c r="L121" s="27"/>
      <c r="M121" s="27">
        <f>ROUND((I121-K121),5)</f>
        <v>-13500.5</v>
      </c>
      <c r="N121" s="27"/>
      <c r="O121" s="35">
        <f>ROUND(IF(K121=0, IF(I121=0, 0, 1), I121/K121),5)</f>
        <v>0.46133999999999997</v>
      </c>
    </row>
    <row r="122" spans="1:16" hidden="1" x14ac:dyDescent="0.3">
      <c r="F122" s="22" t="s">
        <v>118</v>
      </c>
      <c r="I122" s="27">
        <v>7329.99</v>
      </c>
      <c r="J122" s="27"/>
      <c r="K122" s="27">
        <v>8764</v>
      </c>
      <c r="L122" s="27"/>
      <c r="M122" s="27">
        <f>ROUND((I122-K122),5)</f>
        <v>-1434.01</v>
      </c>
      <c r="N122" s="27"/>
      <c r="O122" s="35">
        <f>ROUND(IF(K122=0, IF(I122=0, 0, 1), I122/K122),5)</f>
        <v>0.83636999999999995</v>
      </c>
    </row>
    <row r="123" spans="1:16" ht="15" hidden="1" thickBot="1" x14ac:dyDescent="0.35">
      <c r="F123" s="22" t="s">
        <v>119</v>
      </c>
      <c r="I123" s="28">
        <v>0</v>
      </c>
      <c r="J123" s="27"/>
      <c r="K123" s="28"/>
      <c r="L123" s="27"/>
      <c r="M123" s="28"/>
      <c r="N123" s="27"/>
      <c r="O123" s="36"/>
    </row>
    <row r="124" spans="1:16" ht="18" customHeight="1" x14ac:dyDescent="0.3">
      <c r="E124" s="22" t="s">
        <v>120</v>
      </c>
      <c r="I124" s="27">
        <f>'condensed lead'!I117</f>
        <v>5966.85</v>
      </c>
      <c r="J124" s="27"/>
      <c r="K124" s="27">
        <f>'condensed lead'!K117</f>
        <v>15247</v>
      </c>
      <c r="L124" s="27"/>
      <c r="M124" s="27">
        <f>ROUND((I124-K124),5)</f>
        <v>-9280.15</v>
      </c>
      <c r="N124" s="27"/>
      <c r="O124" s="35">
        <f>ROUND(IF(K124=0, IF(I124=0, 0, 1), I124/K124),5)</f>
        <v>0.39134999999999998</v>
      </c>
    </row>
    <row r="125" spans="1:16" customFormat="1" x14ac:dyDescent="0.3">
      <c r="A125" s="1"/>
      <c r="B125" s="1"/>
      <c r="C125" s="1"/>
      <c r="D125" s="1"/>
      <c r="E125" s="1" t="s">
        <v>231</v>
      </c>
      <c r="F125" s="1"/>
      <c r="G125" s="1"/>
      <c r="H125" s="1"/>
      <c r="I125" s="4">
        <f>'condensed lead'!I124</f>
        <v>0</v>
      </c>
      <c r="J125" s="5"/>
      <c r="K125" s="4">
        <f>'condensed lead'!K124</f>
        <v>0</v>
      </c>
      <c r="L125" s="5"/>
      <c r="M125" s="27">
        <f>ROUND((I125-K125),5)</f>
        <v>0</v>
      </c>
      <c r="N125" s="27"/>
      <c r="O125" s="35">
        <f>ROUND(IF(K125=0, IF(I125=0, 0, 1), I125/K125),5)</f>
        <v>0</v>
      </c>
      <c r="P125" s="32"/>
    </row>
    <row r="126" spans="1:16" ht="18" customHeight="1" x14ac:dyDescent="0.3">
      <c r="E126" s="22" t="s">
        <v>121</v>
      </c>
      <c r="I126" s="27"/>
      <c r="J126" s="27"/>
      <c r="K126" s="27"/>
      <c r="L126" s="27"/>
      <c r="M126" s="27"/>
      <c r="N126" s="27"/>
      <c r="O126" s="35"/>
    </row>
    <row r="127" spans="1:16" ht="15" hidden="1" customHeight="1" x14ac:dyDescent="0.3">
      <c r="F127" s="22" t="s">
        <v>122</v>
      </c>
      <c r="I127" s="27"/>
      <c r="J127" s="27"/>
      <c r="K127" s="27"/>
      <c r="L127" s="27"/>
      <c r="M127" s="27"/>
      <c r="N127" s="27"/>
      <c r="O127" s="35"/>
    </row>
    <row r="128" spans="1:16" ht="15" hidden="1" customHeight="1" x14ac:dyDescent="0.3">
      <c r="G128" s="22" t="s">
        <v>123</v>
      </c>
      <c r="I128" s="27">
        <v>1701.55</v>
      </c>
      <c r="J128" s="27"/>
      <c r="K128" s="27">
        <v>1654</v>
      </c>
      <c r="L128" s="27"/>
      <c r="M128" s="27">
        <f>ROUND((I128-K128),5)</f>
        <v>47.55</v>
      </c>
      <c r="N128" s="27"/>
      <c r="O128" s="35">
        <f>ROUND(IF(K128=0, IF(I128=0, 0, 1), I128/K128),5)</f>
        <v>1.0287500000000001</v>
      </c>
    </row>
    <row r="129" spans="6:15" ht="15" hidden="1" customHeight="1" x14ac:dyDescent="0.3">
      <c r="G129" s="22" t="s">
        <v>124</v>
      </c>
      <c r="I129" s="27">
        <v>1799.33</v>
      </c>
      <c r="J129" s="27"/>
      <c r="K129" s="27">
        <v>3163.5</v>
      </c>
      <c r="L129" s="27"/>
      <c r="M129" s="27">
        <f>ROUND((I129-K129),5)</f>
        <v>-1364.17</v>
      </c>
      <c r="N129" s="27"/>
      <c r="O129" s="35">
        <f>ROUND(IF(K129=0, IF(I129=0, 0, 1), I129/K129),5)</f>
        <v>0.56877999999999995</v>
      </c>
    </row>
    <row r="130" spans="6:15" ht="15" hidden="1" customHeight="1" x14ac:dyDescent="0.3">
      <c r="G130" s="22" t="s">
        <v>125</v>
      </c>
      <c r="I130" s="27">
        <v>17850.64</v>
      </c>
      <c r="J130" s="27"/>
      <c r="K130" s="27">
        <v>7554</v>
      </c>
      <c r="L130" s="27"/>
      <c r="M130" s="27">
        <f>ROUND((I130-K130),5)</f>
        <v>10296.64</v>
      </c>
      <c r="N130" s="27"/>
      <c r="O130" s="35">
        <f>ROUND(IF(K130=0, IF(I130=0, 0, 1), I130/K130),5)</f>
        <v>2.36307</v>
      </c>
    </row>
    <row r="131" spans="6:15" ht="15" hidden="1" customHeight="1" x14ac:dyDescent="0.3">
      <c r="G131" s="22" t="s">
        <v>126</v>
      </c>
      <c r="I131" s="27">
        <v>1045.17</v>
      </c>
      <c r="J131" s="27"/>
      <c r="K131" s="27">
        <v>1832</v>
      </c>
      <c r="L131" s="27"/>
      <c r="M131" s="27">
        <f>ROUND((I131-K131),5)</f>
        <v>-786.83</v>
      </c>
      <c r="N131" s="27"/>
      <c r="O131" s="35">
        <f>ROUND(IF(K131=0, IF(I131=0, 0, 1), I131/K131),5)</f>
        <v>0.57050999999999996</v>
      </c>
    </row>
    <row r="132" spans="6:15" ht="15" hidden="1" customHeight="1" x14ac:dyDescent="0.3">
      <c r="G132" s="22" t="s">
        <v>127</v>
      </c>
      <c r="I132" s="27">
        <v>3523.16</v>
      </c>
      <c r="J132" s="27"/>
      <c r="K132" s="27">
        <v>3992</v>
      </c>
      <c r="L132" s="27"/>
      <c r="M132" s="27">
        <f>ROUND((I132-K132),5)</f>
        <v>-468.84</v>
      </c>
      <c r="N132" s="27"/>
      <c r="O132" s="35">
        <f>ROUND(IF(K132=0, IF(I132=0, 0, 1), I132/K132),5)</f>
        <v>0.88256000000000001</v>
      </c>
    </row>
    <row r="133" spans="6:15" ht="15" hidden="1" customHeight="1" x14ac:dyDescent="0.3">
      <c r="G133" s="22" t="s">
        <v>128</v>
      </c>
      <c r="I133" s="27">
        <v>0</v>
      </c>
      <c r="J133" s="27"/>
      <c r="K133" s="27"/>
      <c r="L133" s="27"/>
      <c r="M133" s="27"/>
      <c r="N133" s="27"/>
      <c r="O133" s="35"/>
    </row>
    <row r="134" spans="6:15" ht="15" hidden="1" customHeight="1" x14ac:dyDescent="0.3">
      <c r="G134" s="22" t="s">
        <v>129</v>
      </c>
      <c r="I134" s="27">
        <v>1068</v>
      </c>
      <c r="J134" s="27"/>
      <c r="K134" s="27">
        <v>1136</v>
      </c>
      <c r="L134" s="27"/>
      <c r="M134" s="27">
        <f>ROUND((I134-K134),5)</f>
        <v>-68</v>
      </c>
      <c r="N134" s="27"/>
      <c r="O134" s="35">
        <f>ROUND(IF(K134=0, IF(I134=0, 0, 1), I134/K134),5)</f>
        <v>0.94013999999999998</v>
      </c>
    </row>
    <row r="135" spans="6:15" ht="15.75" hidden="1" customHeight="1" thickBot="1" x14ac:dyDescent="0.35">
      <c r="G135" s="22" t="s">
        <v>130</v>
      </c>
      <c r="I135" s="28">
        <v>0</v>
      </c>
      <c r="J135" s="27"/>
      <c r="K135" s="28"/>
      <c r="L135" s="27"/>
      <c r="M135" s="28"/>
      <c r="N135" s="27"/>
      <c r="O135" s="36"/>
    </row>
    <row r="136" spans="6:15" x14ac:dyDescent="0.3">
      <c r="F136" s="22" t="s">
        <v>131</v>
      </c>
      <c r="I136" s="27">
        <f>'condensed lead'!I133</f>
        <v>18150.8</v>
      </c>
      <c r="J136" s="27"/>
      <c r="K136" s="27">
        <f>'condensed lead'!K133</f>
        <v>20214</v>
      </c>
      <c r="L136" s="27"/>
      <c r="M136" s="27">
        <f>ROUND((I136-K136),5)</f>
        <v>-2063.1999999999998</v>
      </c>
      <c r="N136" s="27"/>
      <c r="O136" s="35">
        <f>ROUND(IF(K136=0, IF(I136=0, 0, 1), I136/K136),5)</f>
        <v>0.89793000000000001</v>
      </c>
    </row>
    <row r="137" spans="6:15" ht="18" hidden="1" customHeight="1" x14ac:dyDescent="0.3">
      <c r="F137" s="22" t="s">
        <v>132</v>
      </c>
      <c r="I137" s="27"/>
      <c r="J137" s="27"/>
      <c r="K137" s="27"/>
      <c r="L137" s="27"/>
      <c r="M137" s="27"/>
      <c r="N137" s="27"/>
      <c r="O137" s="35"/>
    </row>
    <row r="138" spans="6:15" hidden="1" x14ac:dyDescent="0.3">
      <c r="G138" s="22" t="s">
        <v>133</v>
      </c>
      <c r="I138" s="27"/>
      <c r="J138" s="27"/>
      <c r="K138" s="27"/>
      <c r="L138" s="27"/>
      <c r="M138" s="27"/>
      <c r="N138" s="27"/>
      <c r="O138" s="35"/>
    </row>
    <row r="139" spans="6:15" hidden="1" x14ac:dyDescent="0.3">
      <c r="H139" s="22" t="s">
        <v>134</v>
      </c>
      <c r="I139" s="27">
        <v>3969.95</v>
      </c>
      <c r="J139" s="27"/>
      <c r="K139" s="27">
        <v>1232</v>
      </c>
      <c r="L139" s="27"/>
      <c r="M139" s="27">
        <f>ROUND((I139-K139),5)</f>
        <v>2737.95</v>
      </c>
      <c r="N139" s="27"/>
      <c r="O139" s="35">
        <f>ROUND(IF(K139=0, IF(I139=0, 0, 1), I139/K139),5)</f>
        <v>3.2223600000000001</v>
      </c>
    </row>
    <row r="140" spans="6:15" hidden="1" x14ac:dyDescent="0.3">
      <c r="H140" s="22" t="s">
        <v>135</v>
      </c>
      <c r="I140" s="27">
        <v>9181.58</v>
      </c>
      <c r="J140" s="27"/>
      <c r="K140" s="27">
        <v>10225.6</v>
      </c>
      <c r="L140" s="27"/>
      <c r="M140" s="27">
        <f>ROUND((I140-K140),5)</f>
        <v>-1044.02</v>
      </c>
      <c r="N140" s="27"/>
      <c r="O140" s="35">
        <f>ROUND(IF(K140=0, IF(I140=0, 0, 1), I140/K140),5)</f>
        <v>0.89790000000000003</v>
      </c>
    </row>
    <row r="141" spans="6:15" hidden="1" x14ac:dyDescent="0.3">
      <c r="H141" s="22" t="s">
        <v>136</v>
      </c>
      <c r="I141" s="27">
        <v>3937.57</v>
      </c>
      <c r="J141" s="27"/>
      <c r="K141" s="27">
        <v>1540</v>
      </c>
      <c r="L141" s="27"/>
      <c r="M141" s="27">
        <f>ROUND((I141-K141),5)</f>
        <v>2397.5700000000002</v>
      </c>
      <c r="N141" s="27"/>
      <c r="O141" s="35">
        <f>ROUND(IF(K141=0, IF(I141=0, 0, 1), I141/K141),5)</f>
        <v>2.5568599999999999</v>
      </c>
    </row>
    <row r="142" spans="6:15" ht="15" hidden="1" thickBot="1" x14ac:dyDescent="0.35">
      <c r="H142" s="22" t="s">
        <v>137</v>
      </c>
      <c r="I142" s="28">
        <v>0</v>
      </c>
      <c r="J142" s="27"/>
      <c r="K142" s="28"/>
      <c r="L142" s="27"/>
      <c r="M142" s="28"/>
      <c r="N142" s="27"/>
      <c r="O142" s="36"/>
    </row>
    <row r="143" spans="6:15" hidden="1" x14ac:dyDescent="0.3">
      <c r="G143" s="22" t="s">
        <v>138</v>
      </c>
      <c r="I143" s="27">
        <f>ROUND(SUM(I138:I142),5)</f>
        <v>17089.099999999999</v>
      </c>
      <c r="J143" s="27"/>
      <c r="K143" s="27">
        <f>ROUND(SUM(K138:K142),5)</f>
        <v>12997.6</v>
      </c>
      <c r="L143" s="27"/>
      <c r="M143" s="27">
        <f>ROUND((I143-K143),5)</f>
        <v>4091.5</v>
      </c>
      <c r="N143" s="27"/>
      <c r="O143" s="35">
        <f>ROUND(IF(K143=0, IF(I143=0, 0, 1), I143/K143),5)</f>
        <v>1.3147899999999999</v>
      </c>
    </row>
    <row r="144" spans="6:15" ht="30" hidden="1" customHeight="1" x14ac:dyDescent="0.3">
      <c r="G144" s="22" t="s">
        <v>139</v>
      </c>
      <c r="I144" s="27">
        <v>42.73</v>
      </c>
      <c r="J144" s="27"/>
      <c r="K144" s="27"/>
      <c r="L144" s="27"/>
      <c r="M144" s="27"/>
      <c r="N144" s="27"/>
      <c r="O144" s="35"/>
    </row>
    <row r="145" spans="6:15" hidden="1" x14ac:dyDescent="0.3">
      <c r="G145" s="22" t="s">
        <v>140</v>
      </c>
      <c r="I145" s="27">
        <v>4081.59</v>
      </c>
      <c r="J145" s="27"/>
      <c r="K145" s="27">
        <v>800</v>
      </c>
      <c r="L145" s="27"/>
      <c r="M145" s="27">
        <f>ROUND((I145-K145),5)</f>
        <v>3281.59</v>
      </c>
      <c r="N145" s="27"/>
      <c r="O145" s="35">
        <f>ROUND(IF(K145=0, IF(I145=0, 0, 1), I145/K145),5)</f>
        <v>5.1019899999999998</v>
      </c>
    </row>
    <row r="146" spans="6:15" ht="15" hidden="1" thickBot="1" x14ac:dyDescent="0.35">
      <c r="G146" s="22" t="s">
        <v>141</v>
      </c>
      <c r="I146" s="28">
        <v>0</v>
      </c>
      <c r="J146" s="27"/>
      <c r="K146" s="28"/>
      <c r="L146" s="27"/>
      <c r="M146" s="28"/>
      <c r="N146" s="27"/>
      <c r="O146" s="36"/>
    </row>
    <row r="147" spans="6:15" x14ac:dyDescent="0.3">
      <c r="F147" s="22" t="s">
        <v>142</v>
      </c>
      <c r="I147" s="27">
        <f>'condensed lead'!I142</f>
        <v>15508.72</v>
      </c>
      <c r="J147" s="27"/>
      <c r="K147" s="27">
        <f>'condensed lead'!K142</f>
        <v>10410</v>
      </c>
      <c r="L147" s="27"/>
      <c r="M147" s="27">
        <f>ROUND((I147-K147),5)</f>
        <v>5098.72</v>
      </c>
      <c r="N147" s="27"/>
      <c r="O147" s="35">
        <f>ROUND(IF(K147=0, IF(I147=0, 0, 1), I147/K147),5)</f>
        <v>1.4897899999999999</v>
      </c>
    </row>
    <row r="148" spans="6:15" ht="30" hidden="1" customHeight="1" x14ac:dyDescent="0.3">
      <c r="F148" s="22" t="s">
        <v>143</v>
      </c>
      <c r="I148" s="27"/>
      <c r="J148" s="27"/>
      <c r="K148" s="27"/>
      <c r="L148" s="27"/>
      <c r="M148" s="27"/>
      <c r="N148" s="27"/>
      <c r="O148" s="35"/>
    </row>
    <row r="149" spans="6:15" hidden="1" x14ac:dyDescent="0.3">
      <c r="G149" s="22" t="s">
        <v>144</v>
      </c>
      <c r="I149" s="27">
        <v>608.35</v>
      </c>
      <c r="J149" s="27"/>
      <c r="K149" s="27">
        <v>1186.6400000000001</v>
      </c>
      <c r="L149" s="27"/>
      <c r="M149" s="27">
        <f>ROUND((I149-K149),5)</f>
        <v>-578.29</v>
      </c>
      <c r="N149" s="27"/>
      <c r="O149" s="35">
        <f>ROUND(IF(K149=0, IF(I149=0, 0, 1), I149/K149),5)</f>
        <v>0.51266999999999996</v>
      </c>
    </row>
    <row r="150" spans="6:15" hidden="1" x14ac:dyDescent="0.3">
      <c r="G150" s="22" t="s">
        <v>145</v>
      </c>
      <c r="I150" s="27">
        <v>647</v>
      </c>
      <c r="J150" s="27"/>
      <c r="K150" s="27">
        <v>1350</v>
      </c>
      <c r="L150" s="27"/>
      <c r="M150" s="27">
        <f>ROUND((I150-K150),5)</f>
        <v>-703</v>
      </c>
      <c r="N150" s="27"/>
      <c r="O150" s="35">
        <f>ROUND(IF(K150=0, IF(I150=0, 0, 1), I150/K150),5)</f>
        <v>0.47926000000000002</v>
      </c>
    </row>
    <row r="151" spans="6:15" hidden="1" x14ac:dyDescent="0.3">
      <c r="G151" s="22" t="s">
        <v>146</v>
      </c>
      <c r="I151" s="27">
        <v>864.89</v>
      </c>
      <c r="J151" s="27"/>
      <c r="K151" s="27">
        <v>1900.8</v>
      </c>
      <c r="L151" s="27"/>
      <c r="M151" s="27">
        <f>ROUND((I151-K151),5)</f>
        <v>-1035.9100000000001</v>
      </c>
      <c r="N151" s="27"/>
      <c r="O151" s="35">
        <f>ROUND(IF(K151=0, IF(I151=0, 0, 1), I151/K151),5)</f>
        <v>0.45501000000000003</v>
      </c>
    </row>
    <row r="152" spans="6:15" hidden="1" x14ac:dyDescent="0.3">
      <c r="G152" s="22" t="s">
        <v>147</v>
      </c>
      <c r="I152" s="27">
        <v>16</v>
      </c>
      <c r="J152" s="27"/>
      <c r="K152" s="27"/>
      <c r="L152" s="27"/>
      <c r="M152" s="27"/>
      <c r="N152" s="27"/>
      <c r="O152" s="35"/>
    </row>
    <row r="153" spans="6:15" ht="15" hidden="1" thickBot="1" x14ac:dyDescent="0.35">
      <c r="G153" s="22" t="s">
        <v>148</v>
      </c>
      <c r="I153" s="28">
        <v>0</v>
      </c>
      <c r="J153" s="27"/>
      <c r="K153" s="28"/>
      <c r="L153" s="27"/>
      <c r="M153" s="28"/>
      <c r="N153" s="27"/>
      <c r="O153" s="36"/>
    </row>
    <row r="154" spans="6:15" ht="15" customHeight="1" x14ac:dyDescent="0.3">
      <c r="F154" s="22" t="s">
        <v>149</v>
      </c>
      <c r="I154" s="27">
        <f>'condensed lead'!I148</f>
        <v>1743.44</v>
      </c>
      <c r="J154" s="27"/>
      <c r="K154" s="27">
        <f>'condensed lead'!K148</f>
        <v>2460</v>
      </c>
      <c r="L154" s="27"/>
      <c r="M154" s="27">
        <f>ROUND((I154-K154),5)</f>
        <v>-716.56</v>
      </c>
      <c r="N154" s="27"/>
      <c r="O154" s="35">
        <f>ROUND(IF(K154=0, IF(I154=0, 0, 1), I154/K154),5)</f>
        <v>0.70872000000000002</v>
      </c>
    </row>
    <row r="155" spans="6:15" ht="15" customHeight="1" x14ac:dyDescent="0.3">
      <c r="F155" s="22" t="s">
        <v>205</v>
      </c>
      <c r="I155" s="27">
        <f>'condensed lead'!I149</f>
        <v>250</v>
      </c>
      <c r="J155" s="27"/>
      <c r="K155" s="27">
        <f>'condensed lead'!K149</f>
        <v>0</v>
      </c>
      <c r="L155" s="27"/>
      <c r="M155" s="27">
        <f>ROUND((I155-K155),5)</f>
        <v>250</v>
      </c>
      <c r="N155" s="27"/>
      <c r="O155" s="35">
        <f>ROUND(IF(K155=0, IF(I155=0, 0, 1), I155/K155),5)</f>
        <v>1</v>
      </c>
    </row>
    <row r="156" spans="6:15" hidden="1" x14ac:dyDescent="0.3">
      <c r="F156" s="22" t="s">
        <v>150</v>
      </c>
      <c r="I156" s="27"/>
      <c r="J156" s="27"/>
      <c r="K156" s="27"/>
      <c r="L156" s="27"/>
      <c r="M156" s="27"/>
      <c r="N156" s="27"/>
      <c r="O156" s="35"/>
    </row>
    <row r="157" spans="6:15" hidden="1" x14ac:dyDescent="0.3">
      <c r="G157" s="22" t="s">
        <v>151</v>
      </c>
      <c r="I157" s="27">
        <v>71070.539999999994</v>
      </c>
      <c r="J157" s="27"/>
      <c r="K157" s="27">
        <v>67499</v>
      </c>
      <c r="L157" s="27"/>
      <c r="M157" s="27">
        <f>ROUND((I157-K157),5)</f>
        <v>3571.54</v>
      </c>
      <c r="N157" s="27"/>
      <c r="O157" s="35">
        <f>ROUND(IF(K157=0, IF(I157=0, 0, 1), I157/K157),5)</f>
        <v>1.05291</v>
      </c>
    </row>
    <row r="158" spans="6:15" hidden="1" x14ac:dyDescent="0.3">
      <c r="G158" s="22" t="s">
        <v>152</v>
      </c>
      <c r="I158" s="27">
        <v>11133.7</v>
      </c>
      <c r="J158" s="27"/>
      <c r="K158" s="27">
        <v>8692</v>
      </c>
      <c r="L158" s="27"/>
      <c r="M158" s="27">
        <f>ROUND((I158-K158),5)</f>
        <v>2441.6999999999998</v>
      </c>
      <c r="N158" s="27"/>
      <c r="O158" s="35">
        <f>ROUND(IF(K158=0, IF(I158=0, 0, 1), I158/K158),5)</f>
        <v>1.28091</v>
      </c>
    </row>
    <row r="159" spans="6:15" ht="15" hidden="1" thickBot="1" x14ac:dyDescent="0.35">
      <c r="G159" s="22" t="s">
        <v>153</v>
      </c>
      <c r="I159" s="28">
        <v>0</v>
      </c>
      <c r="J159" s="27"/>
      <c r="K159" s="28"/>
      <c r="L159" s="27"/>
      <c r="M159" s="28"/>
      <c r="N159" s="27"/>
      <c r="O159" s="36"/>
    </row>
    <row r="160" spans="6:15" x14ac:dyDescent="0.3">
      <c r="F160" s="22" t="s">
        <v>154</v>
      </c>
      <c r="I160" s="39">
        <f>'condensed lead'!I153</f>
        <v>66367.45</v>
      </c>
      <c r="J160" s="27"/>
      <c r="K160" s="39">
        <f>'condensed lead'!K153</f>
        <v>67200</v>
      </c>
      <c r="L160" s="27"/>
      <c r="M160" s="39">
        <f>ROUND((I160-K160),5)</f>
        <v>-832.55</v>
      </c>
      <c r="N160" s="27"/>
      <c r="O160" s="40">
        <f>ROUND(IF(K160=0, IF(I160=0, 0, 1), I160/K160),5)</f>
        <v>0.98760999999999999</v>
      </c>
    </row>
    <row r="161" spans="5:15" ht="30" hidden="1" customHeight="1" thickBot="1" x14ac:dyDescent="0.35">
      <c r="F161" s="22" t="s">
        <v>155</v>
      </c>
      <c r="I161" s="28">
        <v>0</v>
      </c>
      <c r="J161" s="27"/>
      <c r="K161" s="28"/>
      <c r="L161" s="27"/>
      <c r="M161" s="28"/>
      <c r="N161" s="27"/>
      <c r="O161" s="36"/>
    </row>
    <row r="162" spans="5:15" x14ac:dyDescent="0.3">
      <c r="E162" s="22" t="s">
        <v>156</v>
      </c>
      <c r="I162" s="27">
        <f>ROUND(I126+I136+I147+SUM(I154:I155)+SUM(I160:I161),5)</f>
        <v>102020.41</v>
      </c>
      <c r="J162" s="27"/>
      <c r="K162" s="27">
        <f>ROUND(K126+K136+K147+SUM(K154:K155)+SUM(K160:K161),5)</f>
        <v>100284</v>
      </c>
      <c r="L162" s="27"/>
      <c r="M162" s="27">
        <f>ROUND((I162-K162),5)</f>
        <v>1736.41</v>
      </c>
      <c r="N162" s="27"/>
      <c r="O162" s="35">
        <f>ROUND(IF(K162=0, IF(I162=0, 0, 1), I162/K162),5)</f>
        <v>1.0173099999999999</v>
      </c>
    </row>
    <row r="163" spans="5:15" ht="30" hidden="1" customHeight="1" x14ac:dyDescent="0.3">
      <c r="E163" s="22" t="s">
        <v>157</v>
      </c>
      <c r="I163" s="27"/>
      <c r="J163" s="27"/>
      <c r="K163" s="27"/>
      <c r="L163" s="27"/>
      <c r="M163" s="27"/>
      <c r="N163" s="27"/>
      <c r="O163" s="35"/>
    </row>
    <row r="164" spans="5:15" hidden="1" x14ac:dyDescent="0.3">
      <c r="F164" s="22" t="s">
        <v>158</v>
      </c>
      <c r="I164" s="27">
        <v>2669.01</v>
      </c>
      <c r="J164" s="27"/>
      <c r="K164" s="27">
        <v>3520</v>
      </c>
      <c r="L164" s="27"/>
      <c r="M164" s="27">
        <f>ROUND((I164-K164),5)</f>
        <v>-850.99</v>
      </c>
      <c r="N164" s="27"/>
      <c r="O164" s="35">
        <f>ROUND(IF(K164=0, IF(I164=0, 0, 1), I164/K164),5)</f>
        <v>0.75824000000000003</v>
      </c>
    </row>
    <row r="165" spans="5:15" hidden="1" x14ac:dyDescent="0.3">
      <c r="F165" s="22" t="s">
        <v>159</v>
      </c>
      <c r="I165" s="27">
        <v>6678.34</v>
      </c>
      <c r="J165" s="27"/>
      <c r="K165" s="27">
        <v>5637.67</v>
      </c>
      <c r="L165" s="27"/>
      <c r="M165" s="27">
        <f>ROUND((I165-K165),5)</f>
        <v>1040.67</v>
      </c>
      <c r="N165" s="27"/>
      <c r="O165" s="35">
        <f>ROUND(IF(K165=0, IF(I165=0, 0, 1), I165/K165),5)</f>
        <v>1.18459</v>
      </c>
    </row>
    <row r="166" spans="5:15" hidden="1" x14ac:dyDescent="0.3">
      <c r="F166" s="22" t="s">
        <v>160</v>
      </c>
      <c r="I166" s="27"/>
      <c r="J166" s="27"/>
      <c r="K166" s="27"/>
      <c r="L166" s="27"/>
      <c r="M166" s="27"/>
      <c r="N166" s="27"/>
      <c r="O166" s="35"/>
    </row>
    <row r="167" spans="5:15" hidden="1" x14ac:dyDescent="0.3">
      <c r="G167" s="22" t="s">
        <v>161</v>
      </c>
      <c r="I167" s="27">
        <v>654.53</v>
      </c>
      <c r="J167" s="27"/>
      <c r="K167" s="27">
        <v>930</v>
      </c>
      <c r="L167" s="27"/>
      <c r="M167" s="27">
        <f>ROUND((I167-K167),5)</f>
        <v>-275.47000000000003</v>
      </c>
      <c r="N167" s="27"/>
      <c r="O167" s="35">
        <f>ROUND(IF(K167=0, IF(I167=0, 0, 1), I167/K167),5)</f>
        <v>0.70379999999999998</v>
      </c>
    </row>
    <row r="168" spans="5:15" hidden="1" x14ac:dyDescent="0.3">
      <c r="G168" s="22" t="s">
        <v>162</v>
      </c>
      <c r="I168" s="27">
        <v>847.52</v>
      </c>
      <c r="J168" s="27"/>
      <c r="K168" s="27">
        <v>930</v>
      </c>
      <c r="L168" s="27"/>
      <c r="M168" s="27">
        <f>ROUND((I168-K168),5)</f>
        <v>-82.48</v>
      </c>
      <c r="N168" s="27"/>
      <c r="O168" s="35">
        <f>ROUND(IF(K168=0, IF(I168=0, 0, 1), I168/K168),5)</f>
        <v>0.91130999999999995</v>
      </c>
    </row>
    <row r="169" spans="5:15" ht="15" hidden="1" thickBot="1" x14ac:dyDescent="0.35">
      <c r="G169" s="22" t="s">
        <v>163</v>
      </c>
      <c r="I169" s="28">
        <v>0</v>
      </c>
      <c r="J169" s="27"/>
      <c r="K169" s="28"/>
      <c r="L169" s="27"/>
      <c r="M169" s="28"/>
      <c r="N169" s="27"/>
      <c r="O169" s="36"/>
    </row>
    <row r="170" spans="5:15" hidden="1" x14ac:dyDescent="0.3">
      <c r="F170" s="22" t="s">
        <v>164</v>
      </c>
      <c r="I170" s="27">
        <f>ROUND(SUM(I166:I169),5)</f>
        <v>1502.05</v>
      </c>
      <c r="J170" s="27"/>
      <c r="K170" s="27">
        <f>ROUND(SUM(K166:K169),5)</f>
        <v>1860</v>
      </c>
      <c r="L170" s="27"/>
      <c r="M170" s="27">
        <f>ROUND((I170-K170),5)</f>
        <v>-357.95</v>
      </c>
      <c r="N170" s="27"/>
      <c r="O170" s="35">
        <f>ROUND(IF(K170=0, IF(I170=0, 0, 1), I170/K170),5)</f>
        <v>0.80754999999999999</v>
      </c>
    </row>
    <row r="171" spans="5:15" ht="30" hidden="1" customHeight="1" thickBot="1" x14ac:dyDescent="0.35">
      <c r="F171" s="22" t="s">
        <v>165</v>
      </c>
      <c r="I171" s="28">
        <v>35.049999999999997</v>
      </c>
      <c r="J171" s="27"/>
      <c r="K171" s="28"/>
      <c r="L171" s="27"/>
      <c r="M171" s="28"/>
      <c r="N171" s="27"/>
      <c r="O171" s="36"/>
    </row>
    <row r="172" spans="5:15" ht="18" customHeight="1" x14ac:dyDescent="0.3">
      <c r="E172" s="22" t="s">
        <v>166</v>
      </c>
      <c r="I172" s="27">
        <f>'condensed lead'!I162</f>
        <v>4019.57</v>
      </c>
      <c r="J172" s="27"/>
      <c r="K172" s="27">
        <f>'condensed lead'!K162</f>
        <v>3942</v>
      </c>
      <c r="L172" s="27"/>
      <c r="M172" s="27">
        <f>ROUND((I172-K172),5)</f>
        <v>77.569999999999993</v>
      </c>
      <c r="N172" s="27"/>
      <c r="O172" s="35">
        <f>ROUND(IF(K172=0, IF(I172=0, 0, 1), I172/K172),5)</f>
        <v>1.0196799999999999</v>
      </c>
    </row>
    <row r="173" spans="5:15" ht="30" hidden="1" customHeight="1" x14ac:dyDescent="0.3">
      <c r="E173" s="22" t="s">
        <v>167</v>
      </c>
      <c r="I173" s="27"/>
      <c r="J173" s="27"/>
      <c r="K173" s="27"/>
      <c r="L173" s="27"/>
      <c r="M173" s="27"/>
      <c r="N173" s="27"/>
      <c r="O173" s="35"/>
    </row>
    <row r="174" spans="5:15" hidden="1" x14ac:dyDescent="0.3">
      <c r="F174" s="22" t="s">
        <v>168</v>
      </c>
      <c r="I174" s="27">
        <v>0</v>
      </c>
      <c r="J174" s="27"/>
      <c r="K174" s="27"/>
      <c r="L174" s="27"/>
      <c r="M174" s="27"/>
      <c r="N174" s="27"/>
      <c r="O174" s="35"/>
    </row>
    <row r="175" spans="5:15" hidden="1" x14ac:dyDescent="0.3">
      <c r="F175" s="22" t="s">
        <v>169</v>
      </c>
      <c r="I175" s="27">
        <v>9028.74</v>
      </c>
      <c r="J175" s="27"/>
      <c r="K175" s="27">
        <v>7876.72</v>
      </c>
      <c r="L175" s="27"/>
      <c r="M175" s="27">
        <f>ROUND((I175-K175),5)</f>
        <v>1152.02</v>
      </c>
      <c r="N175" s="27"/>
      <c r="O175" s="35">
        <f>ROUND(IF(K175=0, IF(I175=0, 0, 1), I175/K175),5)</f>
        <v>1.1462600000000001</v>
      </c>
    </row>
    <row r="176" spans="5:15" hidden="1" x14ac:dyDescent="0.3">
      <c r="F176" s="22" t="s">
        <v>170</v>
      </c>
      <c r="I176" s="27">
        <v>1865.94</v>
      </c>
      <c r="J176" s="27"/>
      <c r="K176" s="27">
        <v>1933.6</v>
      </c>
      <c r="L176" s="27"/>
      <c r="M176" s="27">
        <f>ROUND((I176-K176),5)</f>
        <v>-67.66</v>
      </c>
      <c r="N176" s="27"/>
      <c r="O176" s="35">
        <f>ROUND(IF(K176=0, IF(I176=0, 0, 1), I176/K176),5)</f>
        <v>0.96501000000000003</v>
      </c>
    </row>
    <row r="177" spans="2:15" ht="15" hidden="1" thickBot="1" x14ac:dyDescent="0.35">
      <c r="F177" s="22" t="s">
        <v>171</v>
      </c>
      <c r="I177" s="28">
        <v>0</v>
      </c>
      <c r="J177" s="27"/>
      <c r="K177" s="28"/>
      <c r="L177" s="27"/>
      <c r="M177" s="28"/>
      <c r="N177" s="27"/>
      <c r="O177" s="36"/>
    </row>
    <row r="178" spans="2:15" ht="18" customHeight="1" x14ac:dyDescent="0.3">
      <c r="E178" s="22" t="s">
        <v>172</v>
      </c>
      <c r="I178" s="27">
        <f>'condensed lead'!I166</f>
        <v>7268.02</v>
      </c>
      <c r="J178" s="27"/>
      <c r="K178" s="27">
        <f>'condensed lead'!K166</f>
        <v>7296</v>
      </c>
      <c r="L178" s="27"/>
      <c r="M178" s="27">
        <f>ROUND((I178-K178),5)</f>
        <v>-27.98</v>
      </c>
      <c r="N178" s="27"/>
      <c r="O178" s="35">
        <f>ROUND(IF(K178=0, IF(I178=0, 0, 1), I178/K178),5)</f>
        <v>0.99617</v>
      </c>
    </row>
    <row r="179" spans="2:15" ht="18" customHeight="1" x14ac:dyDescent="0.3">
      <c r="E179" s="22" t="s">
        <v>206</v>
      </c>
      <c r="I179" s="27">
        <f>'condensed lead'!I167</f>
        <v>8780.32</v>
      </c>
      <c r="J179" s="27"/>
      <c r="K179" s="27">
        <f>'condensed lead'!K167</f>
        <v>10998</v>
      </c>
      <c r="L179" s="27"/>
      <c r="M179" s="27">
        <f>ROUND((I179-K179),5)</f>
        <v>-2217.6799999999998</v>
      </c>
      <c r="N179" s="27"/>
      <c r="O179" s="35">
        <f>ROUND(IF(K179=0, IF(I179=0, 0, 1), I179/K179),5)</f>
        <v>0.79835999999999996</v>
      </c>
    </row>
    <row r="180" spans="2:15" hidden="1" x14ac:dyDescent="0.3">
      <c r="E180" s="22" t="s">
        <v>174</v>
      </c>
      <c r="I180" s="27"/>
      <c r="J180" s="27"/>
      <c r="K180" s="27"/>
      <c r="L180" s="27"/>
      <c r="M180" s="27"/>
      <c r="N180" s="27"/>
      <c r="O180" s="35"/>
    </row>
    <row r="181" spans="2:15" hidden="1" x14ac:dyDescent="0.3">
      <c r="F181" s="22" t="s">
        <v>175</v>
      </c>
      <c r="I181" s="27">
        <v>0</v>
      </c>
      <c r="J181" s="27"/>
      <c r="K181" s="27"/>
      <c r="L181" s="27"/>
      <c r="M181" s="27"/>
      <c r="N181" s="27"/>
      <c r="O181" s="35"/>
    </row>
    <row r="182" spans="2:15" hidden="1" x14ac:dyDescent="0.3">
      <c r="F182" s="22" t="s">
        <v>176</v>
      </c>
      <c r="I182" s="27">
        <v>104</v>
      </c>
      <c r="J182" s="27"/>
      <c r="K182" s="27">
        <v>220</v>
      </c>
      <c r="L182" s="27"/>
      <c r="M182" s="27">
        <f>ROUND((I182-K182),5)</f>
        <v>-116</v>
      </c>
      <c r="N182" s="27"/>
      <c r="O182" s="35">
        <f>ROUND(IF(K182=0, IF(I182=0, 0, 1), I182/K182),5)</f>
        <v>0.47272999999999998</v>
      </c>
    </row>
    <row r="183" spans="2:15" hidden="1" x14ac:dyDescent="0.3">
      <c r="F183" s="22" t="s">
        <v>177</v>
      </c>
      <c r="I183" s="27">
        <v>5345.15</v>
      </c>
      <c r="J183" s="27"/>
      <c r="K183" s="27"/>
      <c r="L183" s="27"/>
      <c r="M183" s="27"/>
      <c r="N183" s="27"/>
      <c r="O183" s="35"/>
    </row>
    <row r="184" spans="2:15" hidden="1" x14ac:dyDescent="0.3">
      <c r="F184" s="22" t="s">
        <v>178</v>
      </c>
      <c r="I184" s="27">
        <v>0</v>
      </c>
      <c r="J184" s="27"/>
      <c r="K184" s="27"/>
      <c r="L184" s="27"/>
      <c r="M184" s="27"/>
      <c r="N184" s="27"/>
      <c r="O184" s="35"/>
    </row>
    <row r="185" spans="2:15" hidden="1" x14ac:dyDescent="0.3">
      <c r="F185" s="22" t="s">
        <v>179</v>
      </c>
      <c r="I185" s="27">
        <v>251.65</v>
      </c>
      <c r="J185" s="27"/>
      <c r="K185" s="27">
        <v>0</v>
      </c>
      <c r="L185" s="27"/>
      <c r="M185" s="27">
        <f>ROUND((I185-K185),5)</f>
        <v>251.65</v>
      </c>
      <c r="N185" s="27"/>
      <c r="O185" s="35">
        <f>ROUND(IF(K185=0, IF(I185=0, 0, 1), I185/K185),5)</f>
        <v>1</v>
      </c>
    </row>
    <row r="186" spans="2:15" hidden="1" x14ac:dyDescent="0.3">
      <c r="F186" s="22" t="s">
        <v>180</v>
      </c>
      <c r="I186" s="27">
        <v>0</v>
      </c>
      <c r="J186" s="27"/>
      <c r="K186" s="27"/>
      <c r="L186" s="27"/>
      <c r="M186" s="27"/>
      <c r="N186" s="27"/>
      <c r="O186" s="35"/>
    </row>
    <row r="187" spans="2:15" hidden="1" x14ac:dyDescent="0.3">
      <c r="F187" s="22" t="s">
        <v>181</v>
      </c>
      <c r="I187" s="27">
        <v>1074.01</v>
      </c>
      <c r="J187" s="27"/>
      <c r="K187" s="27">
        <v>2106.64</v>
      </c>
      <c r="L187" s="27"/>
      <c r="M187" s="27">
        <f>ROUND((I187-K187),5)</f>
        <v>-1032.6300000000001</v>
      </c>
      <c r="N187" s="27"/>
      <c r="O187" s="35">
        <f>ROUND(IF(K187=0, IF(I187=0, 0, 1), I187/K187),5)</f>
        <v>0.50982000000000005</v>
      </c>
    </row>
    <row r="188" spans="2:15" ht="15" hidden="1" thickBot="1" x14ac:dyDescent="0.35">
      <c r="F188" s="22" t="s">
        <v>182</v>
      </c>
      <c r="I188" s="28">
        <v>0</v>
      </c>
      <c r="J188" s="27"/>
      <c r="K188" s="28"/>
      <c r="L188" s="27"/>
      <c r="M188" s="28"/>
      <c r="N188" s="27"/>
      <c r="O188" s="36"/>
    </row>
    <row r="189" spans="2:15" ht="18" customHeight="1" thickBot="1" x14ac:dyDescent="0.35">
      <c r="E189" s="22" t="s">
        <v>183</v>
      </c>
      <c r="I189" s="27">
        <f>'condensed lead'!I172</f>
        <v>2760.91</v>
      </c>
      <c r="J189" s="27"/>
      <c r="K189" s="27">
        <f>'condensed lead'!K172</f>
        <v>2598</v>
      </c>
      <c r="L189" s="27"/>
      <c r="M189" s="27">
        <f>ROUND((I189-K189),5)</f>
        <v>162.91</v>
      </c>
      <c r="N189" s="27"/>
      <c r="O189" s="35">
        <f>ROUND(IF(K189=0, IF(I189=0, 0, 1), I189/K189),5)</f>
        <v>1.06271</v>
      </c>
    </row>
    <row r="190" spans="2:15" ht="30" hidden="1" customHeight="1" thickBot="1" x14ac:dyDescent="0.35">
      <c r="E190" s="22" t="s">
        <v>184</v>
      </c>
      <c r="I190" s="29">
        <v>0</v>
      </c>
      <c r="J190" s="27"/>
      <c r="K190" s="29"/>
      <c r="L190" s="27"/>
      <c r="M190" s="29"/>
      <c r="N190" s="27"/>
      <c r="O190" s="37"/>
    </row>
    <row r="191" spans="2:15" ht="15" thickBot="1" x14ac:dyDescent="0.35">
      <c r="D191" s="22" t="s">
        <v>185</v>
      </c>
      <c r="I191" s="31">
        <f>ROUND(SUM(I56:I58)+I67+I72+SUM(I79:I81)+I95+I104+SUM(I118:I119)+I124+I125+I162+I172+SUM(I178:I179)+SUM(I189:I190),5)</f>
        <v>568382.89</v>
      </c>
      <c r="J191" s="27"/>
      <c r="K191" s="31">
        <f>ROUND(SUM(K56:K58)+K67+K72+SUM(K79:K81)+K95+K104+SUM(K118:K119)+K124+K125+K162+K172+SUM(K178:K179)+SUM(K189:K190),5)</f>
        <v>678946</v>
      </c>
      <c r="L191" s="27"/>
      <c r="M191" s="31">
        <f>ROUND(SUM(M56:M58)+M67+M72+SUM(M79:M81)+M95+M104+SUM(M118:M119)+M124+M125+M162+M172+SUM(M178:M179)+SUM(M189:M190),5)</f>
        <v>-110563.11</v>
      </c>
      <c r="N191" s="27"/>
      <c r="O191" s="38">
        <f>ROUND(IF(K191=0, IF(I191=0, 0, 1), I191/K191),5)</f>
        <v>0.83714999999999995</v>
      </c>
    </row>
    <row r="192" spans="2:15" ht="18" customHeight="1" thickTop="1" x14ac:dyDescent="0.3">
      <c r="B192" s="22" t="s">
        <v>186</v>
      </c>
      <c r="I192" s="42">
        <f>ROUND(I2+I55-I191,5)</f>
        <v>153702.28</v>
      </c>
      <c r="J192" s="27"/>
      <c r="K192" s="42">
        <f>ROUND(K2+K55-K191,5)</f>
        <v>-115034</v>
      </c>
      <c r="L192" s="27"/>
      <c r="M192" s="42">
        <f>ROUND((I192-K192),5)</f>
        <v>268736.28000000003</v>
      </c>
      <c r="N192" s="27"/>
      <c r="O192" s="38">
        <f>ROUND(IF(K192=0, IF(I192=0, 0, 1), I192/K192),5)</f>
        <v>-1.3361499999999999</v>
      </c>
    </row>
    <row r="193" spans="1:16" ht="18" customHeight="1" x14ac:dyDescent="0.3">
      <c r="B193" s="22" t="s">
        <v>187</v>
      </c>
      <c r="I193" s="27"/>
      <c r="J193" s="27"/>
      <c r="K193" s="27"/>
      <c r="L193" s="27"/>
      <c r="M193" s="27"/>
      <c r="N193" s="27"/>
      <c r="O193" s="35"/>
    </row>
    <row r="194" spans="1:16" x14ac:dyDescent="0.3">
      <c r="C194" s="22" t="s">
        <v>188</v>
      </c>
      <c r="I194" s="27"/>
      <c r="J194" s="27"/>
      <c r="K194" s="27"/>
      <c r="L194" s="27"/>
      <c r="M194" s="27"/>
      <c r="N194" s="27"/>
      <c r="O194" s="35"/>
    </row>
    <row r="195" spans="1:16" hidden="1" x14ac:dyDescent="0.3">
      <c r="D195" s="22" t="s">
        <v>189</v>
      </c>
      <c r="I195" s="27"/>
      <c r="J195" s="27"/>
      <c r="K195" s="27"/>
      <c r="L195" s="27"/>
      <c r="M195" s="27"/>
      <c r="N195" s="27"/>
      <c r="O195" s="35"/>
    </row>
    <row r="196" spans="1:16" hidden="1" x14ac:dyDescent="0.3">
      <c r="E196" s="22" t="s">
        <v>190</v>
      </c>
      <c r="I196" s="27">
        <v>157092</v>
      </c>
      <c r="J196" s="27"/>
      <c r="K196" s="27">
        <v>0</v>
      </c>
      <c r="L196" s="27"/>
      <c r="M196" s="27">
        <f>ROUND((I196-K196),5)</f>
        <v>157092</v>
      </c>
      <c r="N196" s="27"/>
      <c r="O196" s="35">
        <f>ROUND(IF(K196=0, IF(I196=0, 0, 1), I196/K196),5)</f>
        <v>1</v>
      </c>
    </row>
    <row r="197" spans="1:16" hidden="1" x14ac:dyDescent="0.3">
      <c r="E197" s="22" t="s">
        <v>191</v>
      </c>
      <c r="I197" s="27">
        <v>0</v>
      </c>
      <c r="J197" s="27"/>
      <c r="K197" s="27">
        <v>0</v>
      </c>
      <c r="L197" s="27"/>
      <c r="M197" s="27">
        <f>ROUND((I197-K197),5)</f>
        <v>0</v>
      </c>
      <c r="N197" s="27"/>
      <c r="O197" s="35">
        <f>ROUND(IF(K197=0, IF(I197=0, 0, 1), I197/K197),5)</f>
        <v>0</v>
      </c>
    </row>
    <row r="198" spans="1:16" hidden="1" x14ac:dyDescent="0.3">
      <c r="E198" s="22" t="s">
        <v>192</v>
      </c>
      <c r="I198" s="27">
        <v>26175.68</v>
      </c>
      <c r="J198" s="27"/>
      <c r="K198" s="27">
        <v>0</v>
      </c>
      <c r="L198" s="27"/>
      <c r="M198" s="27">
        <f>ROUND((I198-K198),5)</f>
        <v>26175.68</v>
      </c>
      <c r="N198" s="27"/>
      <c r="O198" s="35">
        <f>ROUND(IF(K198=0, IF(I198=0, 0, 1), I198/K198),5)</f>
        <v>1</v>
      </c>
    </row>
    <row r="199" spans="1:16" hidden="1" x14ac:dyDescent="0.3">
      <c r="E199" s="22" t="s">
        <v>193</v>
      </c>
      <c r="I199" s="27">
        <v>-53478</v>
      </c>
      <c r="J199" s="27"/>
      <c r="K199" s="27">
        <v>-56025</v>
      </c>
      <c r="L199" s="27"/>
      <c r="M199" s="27">
        <f>ROUND((I199-K199),5)</f>
        <v>2547</v>
      </c>
      <c r="N199" s="27"/>
      <c r="O199" s="35">
        <f>ROUND(IF(K199=0, IF(I199=0, 0, 1), I199/K199),5)</f>
        <v>0.95454000000000006</v>
      </c>
    </row>
    <row r="200" spans="1:16" hidden="1" x14ac:dyDescent="0.3">
      <c r="E200" s="22" t="s">
        <v>194</v>
      </c>
      <c r="I200" s="27">
        <v>-9097.2099999999991</v>
      </c>
      <c r="J200" s="27"/>
      <c r="K200" s="27">
        <v>-12000</v>
      </c>
      <c r="L200" s="27"/>
      <c r="M200" s="27">
        <f>ROUND((I200-K200),5)</f>
        <v>2902.79</v>
      </c>
      <c r="N200" s="27"/>
      <c r="O200" s="35">
        <f>ROUND(IF(K200=0, IF(I200=0, 0, 1), I200/K200),5)</f>
        <v>0.7581</v>
      </c>
    </row>
    <row r="201" spans="1:16" ht="15" hidden="1" thickBot="1" x14ac:dyDescent="0.35">
      <c r="E201" s="22" t="s">
        <v>195</v>
      </c>
      <c r="I201" s="28">
        <v>0</v>
      </c>
      <c r="J201" s="27"/>
      <c r="K201" s="28"/>
      <c r="L201" s="27"/>
      <c r="M201" s="28"/>
      <c r="N201" s="27"/>
      <c r="O201" s="36"/>
    </row>
    <row r="202" spans="1:16" x14ac:dyDescent="0.3">
      <c r="D202" s="22" t="s">
        <v>196</v>
      </c>
      <c r="I202" s="27">
        <f>'condensed lead'!I183</f>
        <v>-49925.86</v>
      </c>
      <c r="J202" s="27"/>
      <c r="K202" s="27">
        <f>'condensed lead'!K183</f>
        <v>-33400</v>
      </c>
      <c r="L202" s="27"/>
      <c r="M202" s="27">
        <f>ROUND((I202-K202),5)</f>
        <v>-16525.86</v>
      </c>
      <c r="N202" s="27"/>
      <c r="O202" s="35">
        <f>ROUND(IF(K202=0, IF(I202=0, 0, 1), I202/K202),5)</f>
        <v>1.4947900000000001</v>
      </c>
    </row>
    <row r="203" spans="1:16" ht="30" hidden="1" customHeight="1" thickBot="1" x14ac:dyDescent="0.35">
      <c r="D203" s="22" t="s">
        <v>197</v>
      </c>
      <c r="I203" s="28">
        <v>0</v>
      </c>
      <c r="J203" s="27"/>
      <c r="K203" s="28"/>
      <c r="L203" s="27"/>
      <c r="M203" s="28"/>
      <c r="N203" s="27"/>
      <c r="O203" s="36"/>
    </row>
    <row r="204" spans="1:16" ht="15" thickBot="1" x14ac:dyDescent="0.35">
      <c r="C204" s="22" t="s">
        <v>198</v>
      </c>
      <c r="I204" s="27">
        <f>ROUND(I194+SUM(I202:I203),5)</f>
        <v>-49925.86</v>
      </c>
      <c r="J204" s="27"/>
      <c r="K204" s="27">
        <f>ROUND(K194+SUM(K202:K203),5)</f>
        <v>-33400</v>
      </c>
      <c r="L204" s="27"/>
      <c r="M204" s="27">
        <f>ROUND((I204-K204),5)</f>
        <v>-16525.86</v>
      </c>
      <c r="N204" s="27"/>
      <c r="O204" s="35">
        <f>ROUND(IF(K204=0, IF(I204=0, 0, 1), I204/K204),5)</f>
        <v>1.4947900000000001</v>
      </c>
    </row>
    <row r="205" spans="1:16" ht="15" thickBot="1" x14ac:dyDescent="0.35">
      <c r="B205" s="22" t="s">
        <v>199</v>
      </c>
      <c r="I205" s="43">
        <f>ROUND(I193+I204,5)</f>
        <v>-49925.86</v>
      </c>
      <c r="J205" s="27"/>
      <c r="K205" s="43">
        <f>ROUND(K193+K204,5)</f>
        <v>-33400</v>
      </c>
      <c r="L205" s="27"/>
      <c r="M205" s="43">
        <f>ROUND((I205-K205),5)</f>
        <v>-16525.86</v>
      </c>
      <c r="N205" s="27"/>
      <c r="O205" s="44">
        <f>ROUND(IF(K205=0, IF(I205=0, 0, 1), I205/K205),5)</f>
        <v>1.4947900000000001</v>
      </c>
    </row>
    <row r="206" spans="1:16" s="22" customFormat="1" ht="30" customHeight="1" thickTop="1" x14ac:dyDescent="0.2">
      <c r="A206" s="22" t="s">
        <v>200</v>
      </c>
      <c r="I206" s="45">
        <f>ROUND(I192+I205,5)</f>
        <v>103776.42</v>
      </c>
      <c r="K206" s="45">
        <f>ROUND(K192+K205,5)</f>
        <v>-148434</v>
      </c>
      <c r="L206" s="45"/>
      <c r="M206" s="45">
        <f>ROUND((I206-K206),5)</f>
        <v>252210.42</v>
      </c>
      <c r="N206" s="45"/>
      <c r="O206" s="35"/>
      <c r="P206" s="46"/>
    </row>
    <row r="207" spans="1:16" x14ac:dyDescent="0.3">
      <c r="K207" s="47"/>
      <c r="L207" s="47"/>
      <c r="M207" s="47"/>
      <c r="N207" s="47"/>
      <c r="O207" s="41"/>
      <c r="P207" s="41"/>
    </row>
    <row r="208" spans="1:16" x14ac:dyDescent="0.3">
      <c r="K208" s="47"/>
      <c r="L208" s="47"/>
      <c r="M208" s="47"/>
      <c r="N208" s="47"/>
      <c r="O208" s="41"/>
      <c r="P208" s="41"/>
    </row>
    <row r="209" spans="11:16" x14ac:dyDescent="0.3">
      <c r="K209" s="47"/>
      <c r="L209" s="47"/>
      <c r="M209" s="47"/>
      <c r="N209" s="47"/>
      <c r="O209" s="41"/>
      <c r="P209" s="41"/>
    </row>
  </sheetData>
  <pageMargins left="0.2" right="0.2" top="1" bottom="0.25" header="0.25" footer="0.3"/>
  <pageSetup paperSize="17" scale="92" orientation="portrait" r:id="rId1"/>
  <headerFooter>
    <oddHeader>&amp;C&amp;"Arial,Bold"&amp;12 Main Line Art Center
&amp;14 Profit &amp; Loss Budget vs. Actual
&amp;10 FYTD thru February 28,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60960</xdr:colOff>
                <xdr:row>1</xdr:row>
                <xdr:rowOff>30480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60960</xdr:colOff>
                <xdr:row>1</xdr:row>
                <xdr:rowOff>30480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condensed lead</vt:lpstr>
      <vt:lpstr>condensed</vt:lpstr>
      <vt:lpstr>condensed!Print_Area</vt:lpstr>
      <vt:lpstr>condensed!Print_Titles</vt:lpstr>
      <vt:lpstr>'condensed lead'!Print_Titles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Scurto-Davis</dc:creator>
  <cp:lastModifiedBy>Thomas Scurto-Davis</cp:lastModifiedBy>
  <cp:lastPrinted>2018-10-01T16:34:35Z</cp:lastPrinted>
  <dcterms:created xsi:type="dcterms:W3CDTF">2014-05-28T12:08:33Z</dcterms:created>
  <dcterms:modified xsi:type="dcterms:W3CDTF">2019-03-25T00:50:02Z</dcterms:modified>
</cp:coreProperties>
</file>